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F:\Backup_lokal\Eigene Dateien\qq\"/>
    </mc:Choice>
  </mc:AlternateContent>
  <xr:revisionPtr revIDLastSave="0" documentId="13_ncr:1_{C832299C-0A9A-4CD0-89D5-7B380F824F7D}" xr6:coauthVersionLast="47" xr6:coauthVersionMax="47" xr10:uidLastSave="{00000000-0000-0000-0000-000000000000}"/>
  <bookViews>
    <workbookView xWindow="-108" yWindow="-108" windowWidth="23256" windowHeight="12576" tabRatio="741" xr2:uid="{00000000-000D-0000-FFFF-FFFF00000000}"/>
  </bookViews>
  <sheets>
    <sheet name="General" sheetId="12" r:id="rId1"/>
    <sheet name="DBP  → DBP" sheetId="8" r:id="rId2"/>
    <sheet name="DBM → DBM   " sheetId="9" r:id="rId3"/>
    <sheet name="DBP → DBM" sheetId="7" r:id="rId4"/>
    <sheet name="DBM → DBP FANTASTIC COLOR" sheetId="6" r:id="rId5"/>
    <sheet name="DBM → DBP UNA-COLOR" sheetId="10" r:id="rId6"/>
    <sheet name="Tabelle1 (2)" sheetId="4" state="hidden" r:id="rId7"/>
    <sheet name="Tabelle1 (3)" sheetId="11"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0" l="1"/>
  <c r="I8" i="10"/>
  <c r="I9" i="10"/>
  <c r="I11" i="10"/>
  <c r="I12" i="10"/>
  <c r="I13" i="10"/>
  <c r="I14" i="10"/>
  <c r="I15" i="10"/>
  <c r="I16" i="10"/>
  <c r="I17" i="10"/>
  <c r="I18" i="10"/>
  <c r="B8" i="11"/>
  <c r="C8" i="11" s="1"/>
  <c r="B9" i="11"/>
  <c r="C9" i="11" s="1"/>
  <c r="E9" i="11" s="1"/>
  <c r="I6" i="10" s="1"/>
  <c r="B10" i="11"/>
  <c r="C10" i="11" s="1"/>
  <c r="B11" i="11"/>
  <c r="C11" i="11" s="1"/>
  <c r="B12" i="11"/>
  <c r="C12" i="11" s="1"/>
  <c r="B13" i="11"/>
  <c r="C13" i="11" s="1"/>
  <c r="E13" i="11" s="1"/>
  <c r="I10" i="10" s="1"/>
  <c r="B14" i="11"/>
  <c r="C14" i="11" s="1"/>
  <c r="B15" i="11"/>
  <c r="C15" i="11" s="1"/>
  <c r="B16" i="11"/>
  <c r="B17" i="11"/>
  <c r="C17" i="11" s="1"/>
  <c r="E17" i="11" s="1"/>
  <c r="B18" i="11"/>
  <c r="C18" i="11" s="1"/>
  <c r="B19" i="11"/>
  <c r="C19" i="11" s="1"/>
  <c r="B20" i="11"/>
  <c r="C20" i="11" s="1"/>
  <c r="B21" i="11"/>
  <c r="C21" i="11" s="1"/>
  <c r="E21" i="11" s="1"/>
  <c r="B7" i="11"/>
  <c r="C7" i="11" s="1"/>
  <c r="B7" i="4"/>
  <c r="B8" i="4"/>
  <c r="B9" i="4"/>
  <c r="B10" i="4"/>
  <c r="B11" i="4"/>
  <c r="B12" i="4"/>
  <c r="B13" i="4"/>
  <c r="B14" i="4"/>
  <c r="B15" i="4"/>
  <c r="B16" i="4"/>
  <c r="B17" i="4"/>
  <c r="B18" i="4"/>
  <c r="B19" i="4"/>
  <c r="B20" i="4"/>
  <c r="B21" i="4"/>
  <c r="B43" i="11"/>
  <c r="B42" i="11"/>
  <c r="B41" i="11"/>
  <c r="B40" i="11"/>
  <c r="B39" i="11"/>
  <c r="B38" i="11"/>
  <c r="B37" i="11"/>
  <c r="B36" i="11"/>
  <c r="B35" i="11"/>
  <c r="B34" i="11"/>
  <c r="B33" i="11"/>
  <c r="B32" i="11"/>
  <c r="B31" i="11"/>
  <c r="B30" i="11"/>
  <c r="B29" i="11"/>
  <c r="B28" i="11"/>
  <c r="D22" i="11"/>
  <c r="G21" i="11"/>
  <c r="G20" i="11"/>
  <c r="G19" i="11"/>
  <c r="G18" i="11"/>
  <c r="G17" i="11"/>
  <c r="G16" i="11"/>
  <c r="C16" i="11"/>
  <c r="G15" i="11"/>
  <c r="G14" i="11"/>
  <c r="G13" i="11"/>
  <c r="G12" i="11"/>
  <c r="G11" i="11"/>
  <c r="G10" i="11"/>
  <c r="G9" i="11"/>
  <c r="G8" i="11"/>
  <c r="K7" i="11"/>
  <c r="G7" i="11"/>
  <c r="G22" i="11" s="1"/>
  <c r="G23" i="11" s="1"/>
  <c r="L21" i="10"/>
  <c r="G21" i="10"/>
  <c r="B21" i="10"/>
  <c r="O20" i="10"/>
  <c r="J20" i="10"/>
  <c r="O19" i="10"/>
  <c r="D19" i="10"/>
  <c r="N18" i="10"/>
  <c r="D18" i="10"/>
  <c r="N17" i="10"/>
  <c r="D17" i="10"/>
  <c r="N16" i="10"/>
  <c r="D16" i="10"/>
  <c r="N15" i="10"/>
  <c r="D15" i="10"/>
  <c r="N14" i="10"/>
  <c r="D14" i="10"/>
  <c r="N13" i="10"/>
  <c r="D13" i="10"/>
  <c r="N12" i="10"/>
  <c r="D12" i="10"/>
  <c r="N11" i="10"/>
  <c r="D11" i="10"/>
  <c r="N10" i="10"/>
  <c r="D10" i="10"/>
  <c r="N9" i="10"/>
  <c r="D9" i="10"/>
  <c r="N8" i="10"/>
  <c r="D8" i="10"/>
  <c r="N7" i="10"/>
  <c r="D7" i="10"/>
  <c r="N6" i="10"/>
  <c r="D6" i="10"/>
  <c r="N5" i="10"/>
  <c r="D5" i="10"/>
  <c r="N4" i="10"/>
  <c r="B22" i="11" l="1"/>
  <c r="B45" i="11"/>
  <c r="C29" i="11" s="1"/>
  <c r="E16" i="11"/>
  <c r="E11" i="11"/>
  <c r="E20" i="11"/>
  <c r="E12" i="11"/>
  <c r="E19" i="11"/>
  <c r="B24" i="11"/>
  <c r="E8" i="11"/>
  <c r="E15" i="11"/>
  <c r="C22" i="11"/>
  <c r="I7" i="11" s="1"/>
  <c r="E7" i="11"/>
  <c r="I4" i="10" s="1"/>
  <c r="E10" i="11"/>
  <c r="I7" i="10" s="1"/>
  <c r="E14" i="11"/>
  <c r="E18" i="11"/>
  <c r="D20" i="10"/>
  <c r="E20" i="10" s="1"/>
  <c r="N21" i="10"/>
  <c r="O7" i="10" s="1"/>
  <c r="H3" i="7"/>
  <c r="G4" i="7"/>
  <c r="G5" i="7"/>
  <c r="H5" i="7"/>
  <c r="H6" i="7"/>
  <c r="H7" i="7"/>
  <c r="H8" i="7"/>
  <c r="H9" i="7"/>
  <c r="H10" i="7"/>
  <c r="H11" i="7"/>
  <c r="H12" i="7"/>
  <c r="H13" i="7"/>
  <c r="H14" i="7"/>
  <c r="H15" i="7"/>
  <c r="H16" i="7"/>
  <c r="H17" i="7"/>
  <c r="H18" i="7"/>
  <c r="H19" i="7"/>
  <c r="G20" i="7"/>
  <c r="C32" i="11" l="1"/>
  <c r="C45" i="11"/>
  <c r="G28" i="11"/>
  <c r="I19" i="10" s="1"/>
  <c r="C39" i="11"/>
  <c r="C42" i="11"/>
  <c r="C41" i="11"/>
  <c r="C35" i="11"/>
  <c r="C38" i="11"/>
  <c r="C37" i="11"/>
  <c r="C31" i="11"/>
  <c r="C34" i="11"/>
  <c r="C40" i="11"/>
  <c r="C33" i="11"/>
  <c r="C43" i="11"/>
  <c r="C28" i="11"/>
  <c r="C30" i="11"/>
  <c r="C36" i="11"/>
  <c r="I11" i="11"/>
  <c r="I15" i="11"/>
  <c r="I20" i="11"/>
  <c r="I13" i="11"/>
  <c r="I14" i="11"/>
  <c r="I8" i="11"/>
  <c r="I10" i="11"/>
  <c r="I17" i="11"/>
  <c r="I12" i="11"/>
  <c r="E22" i="11"/>
  <c r="I21" i="11"/>
  <c r="I19" i="11"/>
  <c r="I9" i="11"/>
  <c r="I18" i="11"/>
  <c r="I16" i="11"/>
  <c r="O6" i="10"/>
  <c r="O17" i="10"/>
  <c r="O18" i="10"/>
  <c r="O16" i="10"/>
  <c r="O14" i="10"/>
  <c r="O12" i="10"/>
  <c r="O10" i="10"/>
  <c r="O13" i="10"/>
  <c r="O11" i="10"/>
  <c r="O4" i="10"/>
  <c r="O8" i="10"/>
  <c r="O9" i="10"/>
  <c r="O15" i="10"/>
  <c r="D21" i="10"/>
  <c r="O5" i="10"/>
  <c r="H21" i="7"/>
  <c r="I22" i="11" l="1"/>
  <c r="E23" i="11"/>
  <c r="E24" i="11" s="1"/>
  <c r="E18" i="10"/>
  <c r="E16" i="10"/>
  <c r="E14" i="10"/>
  <c r="E19" i="10"/>
  <c r="E5" i="10"/>
  <c r="E12" i="10"/>
  <c r="E15" i="10"/>
  <c r="E9" i="10"/>
  <c r="E7" i="10"/>
  <c r="E17" i="10"/>
  <c r="E8" i="10"/>
  <c r="E11" i="10"/>
  <c r="E13" i="10"/>
  <c r="E10" i="10"/>
  <c r="E6" i="10"/>
  <c r="B29" i="4"/>
  <c r="B30" i="4"/>
  <c r="B31" i="4"/>
  <c r="B32" i="4"/>
  <c r="B33" i="4"/>
  <c r="B34" i="4"/>
  <c r="B35" i="4"/>
  <c r="B36" i="4"/>
  <c r="B37" i="4"/>
  <c r="B38" i="4"/>
  <c r="B39" i="4"/>
  <c r="B40" i="4"/>
  <c r="B41" i="4"/>
  <c r="B42" i="4"/>
  <c r="B43" i="4"/>
  <c r="B28" i="4"/>
  <c r="K7" i="4" l="1"/>
  <c r="L21" i="9" l="1"/>
  <c r="G21" i="9"/>
  <c r="B21" i="9"/>
  <c r="O20" i="9"/>
  <c r="J20" i="9"/>
  <c r="O19" i="9"/>
  <c r="D19" i="9"/>
  <c r="N18" i="9"/>
  <c r="I18" i="9"/>
  <c r="D18" i="9"/>
  <c r="N17" i="9"/>
  <c r="I17" i="9"/>
  <c r="D17" i="9"/>
  <c r="N16" i="9"/>
  <c r="I16" i="9"/>
  <c r="D16" i="9"/>
  <c r="N15" i="9"/>
  <c r="I15" i="9"/>
  <c r="D15" i="9"/>
  <c r="N14" i="9"/>
  <c r="I14" i="9"/>
  <c r="D14" i="9"/>
  <c r="N13" i="9"/>
  <c r="I13" i="9"/>
  <c r="D13" i="9"/>
  <c r="N12" i="9"/>
  <c r="I12" i="9"/>
  <c r="D12" i="9"/>
  <c r="N11" i="9"/>
  <c r="I11" i="9"/>
  <c r="D11" i="9"/>
  <c r="N10" i="9"/>
  <c r="I10" i="9"/>
  <c r="D10" i="9"/>
  <c r="N9" i="9"/>
  <c r="I9" i="9"/>
  <c r="D9" i="9"/>
  <c r="N8" i="9"/>
  <c r="I8" i="9"/>
  <c r="D8" i="9"/>
  <c r="N7" i="9"/>
  <c r="I7" i="9"/>
  <c r="D7" i="9"/>
  <c r="N6" i="9"/>
  <c r="I6" i="9"/>
  <c r="D6" i="9"/>
  <c r="N5" i="9"/>
  <c r="I5" i="9"/>
  <c r="D5" i="9"/>
  <c r="N4" i="9"/>
  <c r="I4" i="9"/>
  <c r="L21" i="8"/>
  <c r="G21" i="8"/>
  <c r="B21" i="8"/>
  <c r="O20" i="8"/>
  <c r="J20" i="8"/>
  <c r="O19" i="8"/>
  <c r="D19" i="8"/>
  <c r="N18" i="8"/>
  <c r="I18" i="8"/>
  <c r="D18" i="8"/>
  <c r="N17" i="8"/>
  <c r="I17" i="8"/>
  <c r="D17" i="8"/>
  <c r="N16" i="8"/>
  <c r="I16" i="8"/>
  <c r="D16" i="8"/>
  <c r="N15" i="8"/>
  <c r="I15" i="8"/>
  <c r="D15" i="8"/>
  <c r="N14" i="8"/>
  <c r="I14" i="8"/>
  <c r="D14" i="8"/>
  <c r="N13" i="8"/>
  <c r="I13" i="8"/>
  <c r="D13" i="8"/>
  <c r="N12" i="8"/>
  <c r="I12" i="8"/>
  <c r="D12" i="8"/>
  <c r="N11" i="8"/>
  <c r="I11" i="8"/>
  <c r="D11" i="8"/>
  <c r="N10" i="8"/>
  <c r="I10" i="8"/>
  <c r="D10" i="8"/>
  <c r="N9" i="8"/>
  <c r="I9" i="8"/>
  <c r="D9" i="8"/>
  <c r="N8" i="8"/>
  <c r="I8" i="8"/>
  <c r="D8" i="8"/>
  <c r="N7" i="8"/>
  <c r="I7" i="8"/>
  <c r="D7" i="8"/>
  <c r="N6" i="8"/>
  <c r="I6" i="8"/>
  <c r="D6" i="8"/>
  <c r="N5" i="8"/>
  <c r="I5" i="8"/>
  <c r="D5" i="8"/>
  <c r="N4" i="8"/>
  <c r="I4" i="8"/>
  <c r="B22" i="7"/>
  <c r="E10" i="7"/>
  <c r="F7" i="7"/>
  <c r="F8" i="7"/>
  <c r="F10" i="7"/>
  <c r="F11" i="7"/>
  <c r="F12" i="7"/>
  <c r="F13" i="7"/>
  <c r="F14" i="7"/>
  <c r="F15" i="7"/>
  <c r="F16" i="7"/>
  <c r="F17" i="7"/>
  <c r="F18" i="7"/>
  <c r="C21" i="7"/>
  <c r="E11" i="7" s="1"/>
  <c r="D5" i="6"/>
  <c r="D6" i="6"/>
  <c r="D7" i="6"/>
  <c r="D8" i="6"/>
  <c r="D9" i="6"/>
  <c r="D10" i="6"/>
  <c r="D11" i="6"/>
  <c r="D12" i="6"/>
  <c r="D13" i="6"/>
  <c r="D14" i="6"/>
  <c r="D15" i="6"/>
  <c r="D16" i="6"/>
  <c r="D17" i="6"/>
  <c r="D18" i="6"/>
  <c r="D19" i="6"/>
  <c r="O20" i="6"/>
  <c r="O19" i="6"/>
  <c r="J20" i="6"/>
  <c r="E8" i="7" l="1"/>
  <c r="D20" i="9"/>
  <c r="E20" i="9" s="1"/>
  <c r="N21" i="9"/>
  <c r="O4" i="9" s="1"/>
  <c r="D20" i="8"/>
  <c r="N21" i="8"/>
  <c r="O4" i="8" s="1"/>
  <c r="F19" i="7"/>
  <c r="D21" i="9" l="1"/>
  <c r="O17" i="8"/>
  <c r="O10" i="8"/>
  <c r="O16" i="8"/>
  <c r="O9" i="8"/>
  <c r="O6" i="8"/>
  <c r="O12" i="8"/>
  <c r="O5" i="8"/>
  <c r="O15" i="8"/>
  <c r="O8" i="8"/>
  <c r="O14" i="8"/>
  <c r="O7" i="8"/>
  <c r="F9" i="7"/>
  <c r="E9" i="7" s="1"/>
  <c r="O13" i="9"/>
  <c r="O6" i="9"/>
  <c r="O15" i="9"/>
  <c r="E14" i="9"/>
  <c r="O8" i="9"/>
  <c r="O17" i="9"/>
  <c r="E7" i="9"/>
  <c r="E16" i="9"/>
  <c r="O10" i="9"/>
  <c r="E9" i="9"/>
  <c r="E18" i="9"/>
  <c r="O12" i="9"/>
  <c r="E5" i="9"/>
  <c r="E11" i="9"/>
  <c r="O5" i="9"/>
  <c r="O14" i="9"/>
  <c r="E13" i="9"/>
  <c r="O7" i="9"/>
  <c r="O16" i="9"/>
  <c r="E6" i="9"/>
  <c r="E15" i="9"/>
  <c r="O9" i="9"/>
  <c r="O18" i="9"/>
  <c r="E8" i="9"/>
  <c r="E17" i="9"/>
  <c r="O11" i="9"/>
  <c r="D21" i="8"/>
  <c r="E7" i="8" s="1"/>
  <c r="O13" i="8"/>
  <c r="O18" i="8"/>
  <c r="O11" i="8"/>
  <c r="E7" i="7"/>
  <c r="F5" i="7"/>
  <c r="E5" i="7" s="1"/>
  <c r="F6" i="7"/>
  <c r="E6" i="7" s="1"/>
  <c r="E15" i="7"/>
  <c r="E19" i="7"/>
  <c r="E17" i="7"/>
  <c r="E14" i="7"/>
  <c r="E12" i="7"/>
  <c r="E16" i="7"/>
  <c r="E13" i="7"/>
  <c r="E18" i="7"/>
  <c r="E19" i="8" l="1"/>
  <c r="E8" i="8"/>
  <c r="E12" i="8"/>
  <c r="E16" i="8"/>
  <c r="E9" i="8"/>
  <c r="E13" i="8"/>
  <c r="E17" i="8"/>
  <c r="E6" i="8"/>
  <c r="E10" i="8"/>
  <c r="E14" i="8"/>
  <c r="E18" i="8"/>
  <c r="E11" i="8"/>
  <c r="E15" i="8"/>
  <c r="E20" i="8"/>
  <c r="B22" i="8" s="1"/>
  <c r="E10" i="9"/>
  <c r="E12" i="9"/>
  <c r="E19" i="9"/>
  <c r="E5" i="8"/>
  <c r="B21" i="6"/>
  <c r="D20" i="6" s="1"/>
  <c r="C8" i="4"/>
  <c r="E8" i="4" s="1"/>
  <c r="I5" i="6" s="1"/>
  <c r="C9" i="4"/>
  <c r="E9" i="4" s="1"/>
  <c r="I6" i="6" s="1"/>
  <c r="C10" i="4"/>
  <c r="E10" i="4" s="1"/>
  <c r="I7" i="6" s="1"/>
  <c r="C11" i="4"/>
  <c r="E11" i="4" s="1"/>
  <c r="I8" i="6" s="1"/>
  <c r="C12" i="4"/>
  <c r="E12" i="4" s="1"/>
  <c r="I9" i="6" s="1"/>
  <c r="C13" i="4"/>
  <c r="E13" i="4" s="1"/>
  <c r="C14" i="4"/>
  <c r="E14" i="4" s="1"/>
  <c r="I11" i="6" s="1"/>
  <c r="C15" i="4"/>
  <c r="E15" i="4" s="1"/>
  <c r="I12" i="6" s="1"/>
  <c r="C16" i="4"/>
  <c r="E16" i="4" s="1"/>
  <c r="C17" i="4"/>
  <c r="E17" i="4" s="1"/>
  <c r="I14" i="6" s="1"/>
  <c r="C18" i="4"/>
  <c r="E18" i="4" s="1"/>
  <c r="I15" i="6" s="1"/>
  <c r="C19" i="4"/>
  <c r="E19" i="4" s="1"/>
  <c r="I16" i="6" s="1"/>
  <c r="C20" i="4"/>
  <c r="E20" i="4" s="1"/>
  <c r="I17" i="6" s="1"/>
  <c r="C21" i="4"/>
  <c r="E21" i="4" s="1"/>
  <c r="C7" i="4"/>
  <c r="G21" i="6"/>
  <c r="N5" i="6"/>
  <c r="N6" i="6"/>
  <c r="N7" i="6"/>
  <c r="N8" i="6"/>
  <c r="N9" i="6"/>
  <c r="N10" i="6"/>
  <c r="N11" i="6"/>
  <c r="N12" i="6"/>
  <c r="N13" i="6"/>
  <c r="N14" i="6"/>
  <c r="N15" i="6"/>
  <c r="N16" i="6"/>
  <c r="N17" i="6"/>
  <c r="N18" i="6"/>
  <c r="N4" i="6"/>
  <c r="L21" i="6"/>
  <c r="D22" i="4"/>
  <c r="G21" i="4"/>
  <c r="G20" i="4"/>
  <c r="G19" i="4"/>
  <c r="G18" i="4"/>
  <c r="G17" i="4"/>
  <c r="G16" i="4"/>
  <c r="G15" i="4"/>
  <c r="G14" i="4"/>
  <c r="G13" i="4"/>
  <c r="G12" i="4"/>
  <c r="G11" i="4"/>
  <c r="G10" i="4"/>
  <c r="G9" i="4"/>
  <c r="G8" i="4"/>
  <c r="G7" i="4"/>
  <c r="I13" i="6" l="1"/>
  <c r="I18" i="6"/>
  <c r="I10" i="6"/>
  <c r="D21" i="6"/>
  <c r="G22" i="4"/>
  <c r="G23" i="4" s="1"/>
  <c r="B22" i="4"/>
  <c r="B24" i="4" s="1"/>
  <c r="N21" i="6"/>
  <c r="C22" i="4"/>
  <c r="I21" i="4" s="1"/>
  <c r="E7" i="4"/>
  <c r="I4" i="6" l="1"/>
  <c r="E9" i="6"/>
  <c r="E13" i="6"/>
  <c r="E17" i="6"/>
  <c r="E6" i="6"/>
  <c r="E10" i="6"/>
  <c r="E14" i="6"/>
  <c r="E18" i="6"/>
  <c r="E7" i="6"/>
  <c r="E11" i="6"/>
  <c r="E15" i="6"/>
  <c r="E19" i="6"/>
  <c r="E8" i="6"/>
  <c r="E12" i="6"/>
  <c r="E16" i="6"/>
  <c r="E20" i="6"/>
  <c r="E5" i="6"/>
  <c r="O16" i="6"/>
  <c r="O12" i="6"/>
  <c r="O8" i="6"/>
  <c r="O11" i="6"/>
  <c r="O15" i="6"/>
  <c r="O7" i="6"/>
  <c r="O18" i="6"/>
  <c r="O14" i="6"/>
  <c r="O10" i="6"/>
  <c r="O6" i="6"/>
  <c r="O17" i="6"/>
  <c r="O13" i="6"/>
  <c r="O9" i="6"/>
  <c r="O5" i="6"/>
  <c r="O4" i="6"/>
  <c r="E22" i="4"/>
  <c r="E23" i="4" s="1"/>
  <c r="I9" i="4"/>
  <c r="I15" i="4"/>
  <c r="I19" i="4"/>
  <c r="I10" i="4"/>
  <c r="I12" i="4"/>
  <c r="I13" i="4"/>
  <c r="I17" i="4"/>
  <c r="I7" i="4"/>
  <c r="I20" i="4"/>
  <c r="I11" i="4"/>
  <c r="I8" i="4"/>
  <c r="I14" i="4"/>
  <c r="I16" i="4"/>
  <c r="I18" i="4"/>
  <c r="G28" i="4" l="1"/>
  <c r="I21" i="10" s="1"/>
  <c r="E24" i="4"/>
  <c r="I22" i="4"/>
  <c r="B45" i="4"/>
  <c r="C45" i="4" s="1"/>
  <c r="I19" i="9" l="1"/>
  <c r="I19" i="8"/>
  <c r="J19" i="8" s="1"/>
  <c r="I19" i="6"/>
  <c r="I21" i="6" s="1"/>
  <c r="J19" i="6" s="1"/>
  <c r="J18" i="10"/>
  <c r="J10" i="10"/>
  <c r="J13" i="10"/>
  <c r="J11" i="10"/>
  <c r="J8" i="10"/>
  <c r="J5" i="10"/>
  <c r="J14" i="10"/>
  <c r="J17" i="10"/>
  <c r="J9" i="10"/>
  <c r="J12" i="10"/>
  <c r="J15" i="10"/>
  <c r="J7" i="10"/>
  <c r="J6" i="10"/>
  <c r="J16" i="10"/>
  <c r="J4" i="10"/>
  <c r="J19" i="10"/>
  <c r="C37" i="4"/>
  <c r="C43" i="4"/>
  <c r="B22" i="10" s="1"/>
  <c r="J19" i="9"/>
  <c r="I21" i="9"/>
  <c r="C33" i="4"/>
  <c r="C38" i="4"/>
  <c r="C41" i="4"/>
  <c r="C35" i="4"/>
  <c r="C31" i="4"/>
  <c r="C36" i="4"/>
  <c r="C39" i="4"/>
  <c r="C30" i="4"/>
  <c r="C40" i="4"/>
  <c r="C28" i="4"/>
  <c r="C42" i="4"/>
  <c r="C32" i="4"/>
  <c r="C34" i="4"/>
  <c r="C29" i="4"/>
  <c r="E21" i="7"/>
  <c r="J9" i="6" l="1"/>
  <c r="J11" i="6"/>
  <c r="J15" i="6"/>
  <c r="J13" i="6"/>
  <c r="J4" i="6"/>
  <c r="J16" i="6"/>
  <c r="I21" i="8"/>
  <c r="J7" i="8" s="1"/>
  <c r="J14" i="6"/>
  <c r="J10" i="6"/>
  <c r="J18" i="6"/>
  <c r="J6" i="6"/>
  <c r="J12" i="6"/>
  <c r="J17" i="6"/>
  <c r="J7" i="6"/>
  <c r="J8" i="6"/>
  <c r="J5" i="6"/>
  <c r="B22" i="6"/>
  <c r="B22" i="9"/>
  <c r="J15" i="8"/>
  <c r="J15" i="9"/>
  <c r="J7" i="9"/>
  <c r="J14" i="9"/>
  <c r="J16" i="9"/>
  <c r="J10" i="9"/>
  <c r="J11" i="9"/>
  <c r="J18" i="9"/>
  <c r="J17" i="9"/>
  <c r="J12" i="9"/>
  <c r="J5" i="9"/>
  <c r="J8" i="9"/>
  <c r="J9" i="9"/>
  <c r="J13" i="9"/>
  <c r="J6" i="9"/>
  <c r="J12" i="8" l="1"/>
  <c r="J18" i="8"/>
  <c r="J17" i="8"/>
  <c r="J9" i="8"/>
  <c r="J8" i="8"/>
  <c r="J14" i="8"/>
  <c r="J11" i="8"/>
  <c r="J16" i="8"/>
  <c r="J13" i="8"/>
  <c r="J5" i="8"/>
  <c r="J6" i="8"/>
  <c r="J10" i="8"/>
</calcChain>
</file>

<file path=xl/sharedStrings.xml><?xml version="1.0" encoding="utf-8"?>
<sst xmlns="http://schemas.openxmlformats.org/spreadsheetml/2006/main" count="538" uniqueCount="98">
  <si>
    <t>Anteil Paste</t>
  </si>
  <si>
    <t>Paste</t>
  </si>
  <si>
    <t>Konzentrat DB 45245-Paste</t>
  </si>
  <si>
    <t>DB 45245-100</t>
  </si>
  <si>
    <t>DB 45245-101</t>
  </si>
  <si>
    <t>DB 45245-102</t>
  </si>
  <si>
    <t>DB 45245-103</t>
  </si>
  <si>
    <t>DB 45245-104</t>
  </si>
  <si>
    <t>DB 45245-105</t>
  </si>
  <si>
    <t>DB 45245-106</t>
  </si>
  <si>
    <t>DB 45245-109</t>
  </si>
  <si>
    <t>DB 45245-110</t>
  </si>
  <si>
    <t>DB 45245-201</t>
  </si>
  <si>
    <t>DB 45245-207</t>
  </si>
  <si>
    <t>DB 45245-208</t>
  </si>
  <si>
    <t>DB 45245-210</t>
  </si>
  <si>
    <t>DB 45245-308</t>
  </si>
  <si>
    <t>DB 45245-501</t>
  </si>
  <si>
    <t>Summe</t>
  </si>
  <si>
    <t>DB 48884-0901</t>
  </si>
  <si>
    <t>LPM 4814</t>
  </si>
  <si>
    <t>LPM 4896</t>
  </si>
  <si>
    <t>LPM 4810</t>
  </si>
  <si>
    <t>LPM 4860</t>
  </si>
  <si>
    <t>LPM 4855</t>
  </si>
  <si>
    <t>LPM 4830</t>
  </si>
  <si>
    <t>LPM 4840</t>
  </si>
  <si>
    <t>LPM 4850</t>
  </si>
  <si>
    <t>LPM 4815</t>
  </si>
  <si>
    <t>LPM 4820</t>
  </si>
  <si>
    <t>LPM 4834</t>
  </si>
  <si>
    <t>LPM 4845</t>
  </si>
  <si>
    <t>LPM 4835</t>
  </si>
  <si>
    <t>LPM 4813</t>
  </si>
  <si>
    <t>LPM 4171</t>
  </si>
  <si>
    <t>Eingabe Mischlack</t>
  </si>
  <si>
    <t>Eingabe Paste</t>
  </si>
  <si>
    <t>Anteil Fantastic aus ML</t>
  </si>
  <si>
    <t>Anteil Fantastic aus Paste</t>
  </si>
  <si>
    <t>ML zu Paste</t>
  </si>
  <si>
    <t>Σ</t>
  </si>
  <si>
    <t>*-100</t>
  </si>
  <si>
    <t>*-101</t>
  </si>
  <si>
    <t>*-102</t>
  </si>
  <si>
    <t>*-103</t>
  </si>
  <si>
    <t>*-104</t>
  </si>
  <si>
    <t>*-105</t>
  </si>
  <si>
    <t>*-106</t>
  </si>
  <si>
    <t>*-109</t>
  </si>
  <si>
    <t>*-110</t>
  </si>
  <si>
    <t>*-201</t>
  </si>
  <si>
    <t>*-207</t>
  </si>
  <si>
    <t>*-208</t>
  </si>
  <si>
    <t>*-210</t>
  </si>
  <si>
    <t>*-308</t>
  </si>
  <si>
    <t>*-501</t>
  </si>
  <si>
    <t>DB 48885-100</t>
  </si>
  <si>
    <t>DB 48885-101</t>
  </si>
  <si>
    <t>DB 48885-102</t>
  </si>
  <si>
    <t>DB 48885-103</t>
  </si>
  <si>
    <t>DB 48885-104</t>
  </si>
  <si>
    <t>DB 48885-105</t>
  </si>
  <si>
    <t>DB 48885-106</t>
  </si>
  <si>
    <t>DB 48885-109</t>
  </si>
  <si>
    <t>DB 48885-110</t>
  </si>
  <si>
    <t>DB 48885-201</t>
  </si>
  <si>
    <t>DB 48885-207</t>
  </si>
  <si>
    <t>DB 48885-208</t>
  </si>
  <si>
    <t>DB 48885-210</t>
  </si>
  <si>
    <t>DB 48885-308</t>
  </si>
  <si>
    <t>DB 48885-501</t>
  </si>
  <si>
    <t>DBM → DBM</t>
  </si>
  <si>
    <t>DBP ( DBA) → DBP</t>
  </si>
  <si>
    <t>DBM → DBP</t>
  </si>
  <si>
    <t>FANTASTIC-COLOR            DBP 48885-*</t>
  </si>
  <si>
    <t>FANTASTIC-COLOR            DBM 48885-*</t>
  </si>
  <si>
    <t>DBP 45245-* DBP 45205-* DBP 555-*      DBP 525-*</t>
  </si>
  <si>
    <t>DBM 45245-* DBM 45205-* DBM 555-*      DBM 525-*</t>
  </si>
  <si>
    <t>DB 45205-0901 /     DE 45244-0001</t>
  </si>
  <si>
    <t>Rezept</t>
  </si>
  <si>
    <t>1 : 1</t>
  </si>
  <si>
    <t>→</t>
  </si>
  <si>
    <t>D</t>
  </si>
  <si>
    <t>→                      1 : 1</t>
  </si>
  <si>
    <r>
      <t>DBP</t>
    </r>
    <r>
      <rPr>
        <b/>
        <sz val="11"/>
        <color theme="1"/>
        <rFont val="Calibri"/>
        <family val="2"/>
        <scheme val="minor"/>
      </rPr>
      <t xml:space="preserve"> → DBP</t>
    </r>
  </si>
  <si>
    <t>DBP → DBM</t>
  </si>
  <si>
    <t>FANTASTIC-COLOR            DB 48885-*P</t>
  </si>
  <si>
    <t>DBM 48884-0901</t>
  </si>
  <si>
    <t>FANTASTIC-COLOR           
 DB 48885-*M</t>
  </si>
  <si>
    <t>DB 45205-0901      
DE 45244-0001  
DBM 42994-0901  
DBM 42994-0903   
DB 555-0901  
DBM 525-0901</t>
  </si>
  <si>
    <t>FANTASTIC-COLOR            DB 48885-*M</t>
  </si>
  <si>
    <t>FANTASTIC-COLOR
DB 48885-*P</t>
  </si>
  <si>
    <t>DB 45245-*P
DB 45205-*P
DB 555-*P
DB 525-*P</t>
  </si>
  <si>
    <t>UNA-COLOR                  DB 45245-*P</t>
  </si>
  <si>
    <t>DBM 42994-0901</t>
  </si>
  <si>
    <t>DB 42995-*
DB 45245-*
DB 45205-*
DB 555-*
DB 525-*</t>
  </si>
  <si>
    <t>DB 42995-*
DB 45245-*
DB 45205-*
DB 555-*
DB 525-*
DB 48885-*</t>
  </si>
  <si>
    <t>Die Tabelle ist ein Service der Fa. Hesse GmbH &amp; Co. KG und dient der Umrechnung von Farbrezepturen. Der Nutzer muss die Rezepturen nach der Umrechnung auf Richtigkeit überprüfen. Kontrollieren Sie bitte, ob die produzierten Farben dem gewünschten Farbton entsprechen.  Die vorliegenden Angaben haben beratenden Charakter, sie basieren auf dem besten Wissen und sorgfältigen Untersuchungen nach dem derzeitigen Stand der Technik. Eine Rechtsverbindlichkeit kann aus diesen Angaben nicht abgeleitet werden. Außerdem verweisen wir auf unsere Geschäftsbedingungen.
The table is a service of the company Hesse GmbH &amp; Co. KG and shall be used for conversion of colour recipes. After conversion, the user must check and verify the recipes. Please check, if the produced colours correspond to the desired ones.  This information is for advice and is based on the best knowledge available and careful research in line with the current state of the art. This information cannot be held as legally binding. We also refer you to our terms and conditions of business.
Ce tableau permet la conversion de formulations et représente un service de la Sté Hesse GmbH &amp; Co. KG. L’utilisateur est responsable du contrôle des formulations aprés la conversion. Merci de vérifier aussi si les couleurs des laques fabriquées correspondent au coloris désirés.  Les présentes données ont un caractère consultatif et sont présentées aux mieux de nos connaissances. Elles se basent sur des examens soigneux selon le niveau actuel de la technique. Une obligation légale ne peut pas en résulter. Nous vous renvoyons à nos Conditions de Paiement et de Livraison.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</si>
</sst>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quot; gr&quot;"/>
    <numFmt numFmtId="166"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sz val="16"/>
      <color theme="1"/>
      <name val="Calibri"/>
      <family val="2"/>
      <scheme val="minor"/>
    </font>
    <font>
      <sz val="22"/>
      <color theme="1"/>
      <name val="Calibri"/>
      <family val="2"/>
      <scheme val="minor"/>
    </font>
    <font>
      <sz val="9"/>
      <color rgb="FFFF0000"/>
      <name val="Calibri"/>
      <family val="2"/>
      <scheme val="minor"/>
    </font>
    <font>
      <sz val="9"/>
      <color theme="0"/>
      <name val="Calibri"/>
      <family val="2"/>
      <scheme val="minor"/>
    </font>
    <font>
      <sz val="9"/>
      <name val="Calibri"/>
      <family val="2"/>
      <scheme val="minor"/>
    </font>
    <font>
      <sz val="9"/>
      <color theme="1"/>
      <name val="Calibri"/>
      <family val="2"/>
      <scheme val="minor"/>
    </font>
    <font>
      <sz val="24"/>
      <color theme="1"/>
      <name val="Calibri"/>
      <family val="2"/>
      <scheme val="minor"/>
    </font>
    <font>
      <sz val="7"/>
      <color theme="1"/>
      <name val="Calibri"/>
      <family val="2"/>
      <scheme val="minor"/>
    </font>
    <font>
      <b/>
      <sz val="9"/>
      <color rgb="FFFF0000"/>
      <name val="Calibri"/>
      <family val="2"/>
      <scheme val="minor"/>
    </font>
    <font>
      <sz val="8"/>
      <color theme="1"/>
      <name val="Calibri"/>
      <family val="2"/>
      <scheme val="minor"/>
    </font>
    <font>
      <sz val="8"/>
      <color theme="0"/>
      <name val="Calibri"/>
      <family val="2"/>
      <scheme val="minor"/>
    </font>
  </fonts>
  <fills count="3">
    <fill>
      <patternFill patternType="none"/>
    </fill>
    <fill>
      <patternFill patternType="gray125"/>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0" fillId="0" borderId="1" xfId="0" applyBorder="1" applyAlignment="1">
      <alignment horizontal="center"/>
    </xf>
    <xf numFmtId="0" fontId="0" fillId="0" borderId="1" xfId="0" applyBorder="1"/>
    <xf numFmtId="0" fontId="0" fillId="0" borderId="3" xfId="0" applyBorder="1"/>
    <xf numFmtId="0" fontId="0" fillId="0" borderId="1" xfId="0" applyFill="1" applyBorder="1"/>
    <xf numFmtId="0" fontId="0" fillId="0" borderId="1" xfId="0" applyFill="1" applyBorder="1" applyAlignment="1">
      <alignment horizontal="center"/>
    </xf>
    <xf numFmtId="0" fontId="0" fillId="0" borderId="2" xfId="0" applyFill="1" applyBorder="1"/>
    <xf numFmtId="0" fontId="0" fillId="0" borderId="2" xfId="0" applyFill="1" applyBorder="1" applyAlignment="1">
      <alignment horizontal="center"/>
    </xf>
    <xf numFmtId="0" fontId="0" fillId="0" borderId="4" xfId="0" applyBorder="1"/>
    <xf numFmtId="0" fontId="0" fillId="0" borderId="0" xfId="0" applyBorder="1"/>
    <xf numFmtId="0" fontId="3" fillId="0" borderId="0" xfId="0" applyFont="1"/>
    <xf numFmtId="0" fontId="3" fillId="0" borderId="1" xfId="0" applyFont="1" applyBorder="1"/>
    <xf numFmtId="0" fontId="3" fillId="0" borderId="3" xfId="0" applyFont="1" applyBorder="1" applyProtection="1">
      <protection hidden="1"/>
    </xf>
    <xf numFmtId="0" fontId="3" fillId="0" borderId="0" xfId="0" applyFont="1" applyBorder="1"/>
    <xf numFmtId="164" fontId="0" fillId="0" borderId="1" xfId="0" applyNumberFormat="1" applyFill="1" applyBorder="1" applyProtection="1">
      <protection hidden="1"/>
    </xf>
    <xf numFmtId="164" fontId="0" fillId="0" borderId="2" xfId="0" applyNumberFormat="1" applyFill="1" applyBorder="1" applyProtection="1">
      <protection hidden="1"/>
    </xf>
    <xf numFmtId="164" fontId="0" fillId="0" borderId="3" xfId="0" applyNumberFormat="1" applyBorder="1" applyProtection="1">
      <protection hidden="1"/>
    </xf>
    <xf numFmtId="164" fontId="0" fillId="0" borderId="1" xfId="0" applyNumberFormat="1" applyBorder="1" applyProtection="1">
      <protection hidden="1"/>
    </xf>
    <xf numFmtId="164" fontId="0" fillId="0" borderId="0" xfId="0" applyNumberFormat="1" applyBorder="1"/>
    <xf numFmtId="164" fontId="0" fillId="0" borderId="1" xfId="0" applyNumberFormat="1" applyFill="1" applyBorder="1" applyProtection="1">
      <protection locked="0"/>
    </xf>
    <xf numFmtId="164" fontId="3" fillId="0" borderId="1" xfId="0" applyNumberFormat="1" applyFont="1" applyFill="1" applyBorder="1"/>
    <xf numFmtId="164" fontId="3" fillId="0" borderId="2" xfId="0" applyNumberFormat="1" applyFont="1" applyFill="1" applyBorder="1"/>
    <xf numFmtId="164" fontId="3" fillId="0" borderId="3" xfId="0" applyNumberFormat="1" applyFont="1" applyBorder="1" applyProtection="1">
      <protection hidden="1"/>
    </xf>
    <xf numFmtId="164" fontId="0" fillId="0" borderId="1" xfId="0" applyNumberFormat="1" applyBorder="1"/>
    <xf numFmtId="164" fontId="3" fillId="0" borderId="1" xfId="0" applyNumberFormat="1" applyFont="1" applyBorder="1"/>
    <xf numFmtId="0" fontId="3" fillId="0" borderId="1" xfId="0" applyFont="1" applyFill="1" applyBorder="1" applyProtection="1">
      <protection locked="0"/>
    </xf>
    <xf numFmtId="0" fontId="3" fillId="0" borderId="2" xfId="0" applyFont="1" applyFill="1" applyBorder="1" applyProtection="1">
      <protection locked="0"/>
    </xf>
    <xf numFmtId="0" fontId="3" fillId="0" borderId="1" xfId="0" applyFont="1" applyBorder="1" applyAlignment="1">
      <alignment horizontal="center"/>
    </xf>
    <xf numFmtId="2" fontId="3" fillId="0" borderId="1" xfId="0" applyNumberFormat="1" applyFont="1" applyFill="1" applyBorder="1" applyProtection="1">
      <protection hidden="1"/>
    </xf>
    <xf numFmtId="0" fontId="3" fillId="0" borderId="1" xfId="0" applyFont="1" applyFill="1" applyBorder="1" applyAlignment="1">
      <alignment horizontal="center"/>
    </xf>
    <xf numFmtId="2" fontId="3" fillId="0" borderId="2" xfId="0" applyNumberFormat="1" applyFont="1" applyFill="1" applyBorder="1" applyProtection="1">
      <protection hidden="1"/>
    </xf>
    <xf numFmtId="0" fontId="3" fillId="0" borderId="2" xfId="0" applyFont="1" applyFill="1" applyBorder="1" applyAlignment="1">
      <alignment horizontal="center"/>
    </xf>
    <xf numFmtId="0" fontId="3" fillId="0" borderId="2" xfId="0" applyFont="1" applyBorder="1"/>
    <xf numFmtId="0" fontId="3" fillId="0" borderId="3" xfId="0" applyFont="1" applyBorder="1"/>
    <xf numFmtId="0" fontId="3" fillId="0" borderId="1" xfId="0" applyFont="1" applyBorder="1" applyProtection="1">
      <protection hidden="1"/>
    </xf>
    <xf numFmtId="164" fontId="2" fillId="0" borderId="16" xfId="0" applyNumberFormat="1" applyFont="1" applyFill="1" applyBorder="1" applyAlignment="1" applyProtection="1">
      <alignment horizontal="center" vertical="center"/>
      <protection hidden="1"/>
    </xf>
    <xf numFmtId="9" fontId="3" fillId="0" borderId="0" xfId="1" applyFont="1"/>
    <xf numFmtId="0" fontId="2"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Fill="1" applyAlignment="1" applyProtection="1">
      <alignment horizontal="center" vertical="center"/>
    </xf>
    <xf numFmtId="0" fontId="4" fillId="0" borderId="0" xfId="0" applyFont="1" applyAlignment="1" applyProtection="1">
      <alignment horizontal="center" vertical="center"/>
    </xf>
    <xf numFmtId="165" fontId="0" fillId="2" borderId="10" xfId="0" applyNumberFormat="1" applyFill="1" applyBorder="1" applyAlignment="1" applyProtection="1">
      <alignment horizontal="center" vertical="center"/>
      <protection locked="0" hidden="1"/>
    </xf>
    <xf numFmtId="0" fontId="4" fillId="0" borderId="0" xfId="0" applyFont="1" applyFill="1" applyAlignment="1" applyProtection="1">
      <alignment horizontal="center" vertical="center"/>
    </xf>
    <xf numFmtId="0" fontId="0" fillId="0" borderId="0" xfId="0" applyFill="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164" fontId="0" fillId="0" borderId="3" xfId="0" applyNumberFormat="1" applyFill="1" applyBorder="1" applyAlignment="1" applyProtection="1">
      <alignment horizontal="center" vertical="center" wrapText="1"/>
    </xf>
    <xf numFmtId="0" fontId="0" fillId="0" borderId="8" xfId="0" quotePrefix="1" applyFill="1" applyBorder="1" applyAlignment="1" applyProtection="1">
      <alignment horizontal="center" vertical="center"/>
    </xf>
    <xf numFmtId="0" fontId="0" fillId="0" borderId="1" xfId="0"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0" fontId="0" fillId="0" borderId="15" xfId="0" applyFill="1" applyBorder="1" applyAlignment="1" applyProtection="1">
      <alignment horizontal="center" vertical="center"/>
    </xf>
    <xf numFmtId="164" fontId="0" fillId="0" borderId="0" xfId="0" applyNumberFormat="1" applyFill="1" applyBorder="1" applyAlignment="1" applyProtection="1">
      <alignment horizontal="center" vertical="center" wrapText="1"/>
    </xf>
    <xf numFmtId="164" fontId="0" fillId="0" borderId="1" xfId="0" applyNumberFormat="1" applyFill="1" applyBorder="1" applyAlignment="1" applyProtection="1">
      <alignment horizontal="center" vertical="top" wrapText="1"/>
    </xf>
    <xf numFmtId="164" fontId="0" fillId="0" borderId="8" xfId="0" applyNumberFormat="1"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0" fillId="0" borderId="17" xfId="0" applyFill="1" applyBorder="1" applyAlignment="1" applyProtection="1">
      <alignment horizontal="center" vertical="center"/>
    </xf>
    <xf numFmtId="164" fontId="5" fillId="0" borderId="18" xfId="0" applyNumberFormat="1" applyFont="1" applyFill="1" applyBorder="1" applyAlignment="1" applyProtection="1">
      <alignment horizontal="center" vertical="center"/>
    </xf>
    <xf numFmtId="165" fontId="0" fillId="2" borderId="1" xfId="0" applyNumberFormat="1" applyFill="1" applyBorder="1" applyAlignment="1" applyProtection="1">
      <alignment horizontal="center" vertical="center"/>
      <protection locked="0" hidden="1"/>
    </xf>
    <xf numFmtId="165" fontId="2" fillId="0" borderId="9" xfId="0" applyNumberFormat="1" applyFont="1" applyFill="1" applyBorder="1" applyAlignment="1" applyProtection="1">
      <alignment horizontal="center" vertical="center"/>
      <protection hidden="1"/>
    </xf>
    <xf numFmtId="165" fontId="2" fillId="0" borderId="9" xfId="0" applyNumberFormat="1" applyFont="1" applyFill="1" applyBorder="1" applyAlignment="1" applyProtection="1">
      <alignment horizontal="center" vertical="top"/>
      <protection hidden="1"/>
    </xf>
    <xf numFmtId="165" fontId="2" fillId="0" borderId="11" xfId="0" applyNumberFormat="1" applyFont="1" applyFill="1" applyBorder="1" applyAlignment="1" applyProtection="1">
      <alignment horizontal="center" vertical="center"/>
      <protection hidden="1"/>
    </xf>
    <xf numFmtId="165" fontId="2" fillId="0" borderId="9" xfId="0" applyNumberFormat="1" applyFont="1" applyFill="1" applyBorder="1" applyAlignment="1" applyProtection="1">
      <alignment horizontal="center" vertical="center" wrapText="1"/>
      <protection hidden="1"/>
    </xf>
    <xf numFmtId="165" fontId="0" fillId="0" borderId="14" xfId="0" applyNumberFormat="1" applyFill="1" applyBorder="1" applyAlignment="1" applyProtection="1">
      <alignment horizontal="center" vertical="center"/>
    </xf>
    <xf numFmtId="165" fontId="0" fillId="0" borderId="12" xfId="0" applyNumberFormat="1" applyFill="1" applyBorder="1" applyAlignment="1" applyProtection="1">
      <alignment horizontal="center" vertical="center"/>
    </xf>
    <xf numFmtId="165" fontId="0" fillId="0" borderId="19" xfId="0" applyNumberFormat="1" applyFill="1" applyBorder="1" applyAlignment="1" applyProtection="1">
      <alignment horizontal="center" vertical="center"/>
    </xf>
    <xf numFmtId="165" fontId="0" fillId="0" borderId="18" xfId="0" applyNumberFormat="1" applyFill="1" applyBorder="1" applyAlignment="1" applyProtection="1">
      <alignment horizontal="center"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7" fillId="0" borderId="0" xfId="0" applyFont="1" applyAlignment="1" applyProtection="1">
      <alignment horizontal="left" vertical="center"/>
    </xf>
    <xf numFmtId="0" fontId="2" fillId="0" borderId="0" xfId="0" applyFont="1" applyFill="1" applyAlignment="1" applyProtection="1">
      <alignment horizontal="left" vertical="center"/>
    </xf>
    <xf numFmtId="9" fontId="7" fillId="0" borderId="0" xfId="1" applyFont="1" applyFill="1" applyAlignment="1" applyProtection="1">
      <alignment horizontal="left" vertical="center"/>
    </xf>
    <xf numFmtId="0" fontId="8" fillId="0" borderId="0" xfId="0" applyFont="1" applyFill="1" applyAlignment="1" applyProtection="1">
      <alignment horizontal="left" vertical="center"/>
    </xf>
    <xf numFmtId="166" fontId="7" fillId="0" borderId="0" xfId="1" applyNumberFormat="1" applyFont="1" applyFill="1" applyAlignment="1" applyProtection="1">
      <alignment horizontal="left" vertical="center"/>
    </xf>
    <xf numFmtId="0" fontId="2" fillId="0" borderId="0" xfId="0" applyFont="1" applyFill="1" applyAlignment="1" applyProtection="1">
      <alignment vertical="center"/>
    </xf>
    <xf numFmtId="0" fontId="10" fillId="0" borderId="6" xfId="0" applyFont="1" applyFill="1" applyBorder="1" applyAlignment="1" applyProtection="1">
      <alignment horizontal="center" vertical="center" wrapText="1"/>
    </xf>
    <xf numFmtId="1" fontId="0" fillId="0" borderId="0" xfId="1" applyNumberFormat="1" applyFont="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protection hidden="1"/>
    </xf>
    <xf numFmtId="166" fontId="9" fillId="0" borderId="0" xfId="0" applyNumberFormat="1"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165" fontId="9" fillId="0" borderId="0"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0" fillId="0" borderId="5" xfId="0"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164" fontId="0" fillId="0" borderId="3" xfId="0" applyNumberFormat="1" applyFill="1" applyBorder="1" applyAlignment="1" applyProtection="1">
      <alignment horizontal="center" vertical="center" wrapText="1"/>
      <protection hidden="1"/>
    </xf>
    <xf numFmtId="164" fontId="0" fillId="0" borderId="1" xfId="0" applyNumberFormat="1" applyFill="1" applyBorder="1" applyAlignment="1" applyProtection="1">
      <alignment horizontal="center" vertical="center"/>
      <protection hidden="1"/>
    </xf>
    <xf numFmtId="164" fontId="0" fillId="0" borderId="8" xfId="0" applyNumberFormat="1" applyFill="1" applyBorder="1" applyAlignment="1" applyProtection="1">
      <alignment horizontal="center" vertical="center"/>
      <protection hidden="1"/>
    </xf>
    <xf numFmtId="165" fontId="0" fillId="0" borderId="12" xfId="0" applyNumberFormat="1" applyFill="1" applyBorder="1" applyAlignment="1" applyProtection="1">
      <alignment horizontal="center" vertical="center"/>
      <protection hidden="1"/>
    </xf>
    <xf numFmtId="164" fontId="5" fillId="0" borderId="13" xfId="0" applyNumberFormat="1" applyFont="1" applyFill="1" applyBorder="1" applyAlignment="1" applyProtection="1">
      <alignment horizontal="center" vertical="center"/>
      <protection hidden="1"/>
    </xf>
    <xf numFmtId="165" fontId="0" fillId="0" borderId="14" xfId="0" applyNumberFormat="1" applyFill="1" applyBorder="1" applyAlignment="1" applyProtection="1">
      <alignment horizontal="center" vertical="center"/>
      <protection hidden="1"/>
    </xf>
    <xf numFmtId="0" fontId="0" fillId="0" borderId="10"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wrapText="1"/>
      <protection hidden="1"/>
    </xf>
    <xf numFmtId="0" fontId="0" fillId="0" borderId="8" xfId="0" quotePrefix="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165" fontId="0" fillId="0" borderId="18" xfId="0" applyNumberFormat="1" applyFill="1" applyBorder="1" applyAlignment="1" applyProtection="1">
      <alignment horizontal="center" vertical="center"/>
      <protection hidden="1"/>
    </xf>
    <xf numFmtId="164" fontId="5" fillId="0" borderId="18" xfId="0" applyNumberFormat="1" applyFont="1" applyFill="1" applyBorder="1" applyAlignment="1" applyProtection="1">
      <alignment horizontal="center" vertical="center"/>
      <protection hidden="1"/>
    </xf>
    <xf numFmtId="165" fontId="0" fillId="0" borderId="19" xfId="0" applyNumberForma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164" fontId="0" fillId="0" borderId="0" xfId="0" applyNumberFormat="1" applyFill="1" applyBorder="1" applyAlignment="1" applyProtection="1">
      <alignment horizontal="center" vertical="center" wrapText="1"/>
      <protection hidden="1"/>
    </xf>
    <xf numFmtId="164" fontId="0" fillId="0" borderId="1" xfId="0" applyNumberFormat="1" applyFill="1" applyBorder="1" applyAlignment="1" applyProtection="1">
      <alignment horizontal="center" vertical="top" wrapText="1"/>
      <protection hidden="1"/>
    </xf>
    <xf numFmtId="164" fontId="0" fillId="0" borderId="0" xfId="0" applyNumberFormat="1" applyFill="1" applyBorder="1" applyAlignment="1" applyProtection="1">
      <alignment horizontal="center" vertical="center"/>
      <protection hidden="1"/>
    </xf>
    <xf numFmtId="164" fontId="0" fillId="0" borderId="10" xfId="0" applyNumberFormat="1" applyFill="1" applyBorder="1" applyAlignment="1" applyProtection="1">
      <alignment horizontal="center" vertical="center" wrapText="1"/>
      <protection hidden="1"/>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11" fillId="0" borderId="0" xfId="0" applyFont="1" applyAlignment="1" applyProtection="1">
      <alignment vertical="center"/>
    </xf>
    <xf numFmtId="0" fontId="2" fillId="0" borderId="32" xfId="0" applyFont="1" applyFill="1" applyBorder="1" applyAlignment="1" applyProtection="1">
      <alignment horizontal="center" vertical="center"/>
    </xf>
    <xf numFmtId="0" fontId="2" fillId="0" borderId="0" xfId="0" applyFont="1" applyFill="1" applyAlignment="1" applyProtection="1">
      <alignment horizontal="center" vertical="center"/>
    </xf>
    <xf numFmtId="165" fontId="4" fillId="2" borderId="22" xfId="0" applyNumberFormat="1" applyFont="1" applyFill="1" applyBorder="1" applyAlignment="1" applyProtection="1">
      <alignment horizontal="center" vertical="center" wrapText="1"/>
      <protection locked="0" hidden="1"/>
    </xf>
    <xf numFmtId="165" fontId="4" fillId="2" borderId="23" xfId="0" applyNumberFormat="1" applyFont="1" applyFill="1" applyBorder="1" applyAlignment="1" applyProtection="1">
      <alignment horizontal="center" vertical="center" wrapText="1"/>
      <protection locked="0" hidden="1"/>
    </xf>
    <xf numFmtId="165" fontId="4" fillId="2" borderId="24" xfId="0" applyNumberFormat="1" applyFont="1" applyFill="1" applyBorder="1" applyAlignment="1" applyProtection="1">
      <alignment horizontal="center" vertical="center" wrapText="1"/>
      <protection locked="0" hidden="1"/>
    </xf>
    <xf numFmtId="165" fontId="4" fillId="2" borderId="22" xfId="0" applyNumberFormat="1" applyFont="1" applyFill="1" applyBorder="1" applyAlignment="1" applyProtection="1">
      <alignment horizontal="center" vertical="center"/>
      <protection locked="0" hidden="1"/>
    </xf>
    <xf numFmtId="165" fontId="4" fillId="2" borderId="23" xfId="0" applyNumberFormat="1" applyFont="1" applyFill="1" applyBorder="1" applyAlignment="1" applyProtection="1">
      <alignment horizontal="center" vertical="center"/>
      <protection locked="0" hidden="1"/>
    </xf>
    <xf numFmtId="165" fontId="4" fillId="2" borderId="24" xfId="0" applyNumberFormat="1" applyFont="1" applyFill="1" applyBorder="1" applyAlignment="1" applyProtection="1">
      <alignment horizontal="center" vertical="center"/>
      <protection locked="0" hidden="1"/>
    </xf>
    <xf numFmtId="0" fontId="10" fillId="0" borderId="30"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20" fontId="10" fillId="0" borderId="30" xfId="0" applyNumberFormat="1" applyFont="1" applyFill="1" applyBorder="1" applyAlignment="1" applyProtection="1">
      <alignment horizontal="center" vertical="center" wrapText="1"/>
    </xf>
    <xf numFmtId="49" fontId="0" fillId="0" borderId="25" xfId="0" applyNumberFormat="1" applyFill="1" applyBorder="1" applyAlignment="1" applyProtection="1">
      <alignment horizontal="center" vertical="center"/>
    </xf>
    <xf numFmtId="49" fontId="0" fillId="0" borderId="21" xfId="0" applyNumberFormat="1" applyFill="1" applyBorder="1" applyAlignment="1" applyProtection="1">
      <alignment horizontal="center" vertical="center"/>
    </xf>
    <xf numFmtId="49" fontId="0" fillId="0" borderId="26" xfId="0" applyNumberFormat="1" applyFill="1" applyBorder="1" applyAlignment="1" applyProtection="1">
      <alignment horizontal="center" vertical="center"/>
    </xf>
    <xf numFmtId="49" fontId="0" fillId="0" borderId="27" xfId="0" applyNumberFormat="1" applyFill="1" applyBorder="1" applyAlignment="1" applyProtection="1">
      <alignment horizontal="center" vertical="center"/>
    </xf>
    <xf numFmtId="49" fontId="0" fillId="0" borderId="28" xfId="0" applyNumberFormat="1" applyFill="1" applyBorder="1" applyAlignment="1" applyProtection="1">
      <alignment horizontal="center" vertical="center"/>
    </xf>
    <xf numFmtId="49" fontId="0" fillId="0" borderId="29" xfId="0" applyNumberForma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1" fillId="0" borderId="0" xfId="0" applyFont="1" applyAlignment="1" applyProtection="1">
      <alignment horizontal="center" vertical="center" wrapText="1"/>
    </xf>
    <xf numFmtId="20" fontId="10" fillId="0" borderId="30" xfId="0" applyNumberFormat="1" applyFont="1" applyFill="1" applyBorder="1" applyAlignment="1" applyProtection="1">
      <alignment horizontal="center" vertical="center" wrapText="1"/>
      <protection hidden="1"/>
    </xf>
    <xf numFmtId="0" fontId="10" fillId="0" borderId="31" xfId="0" applyFont="1" applyFill="1" applyBorder="1" applyAlignment="1" applyProtection="1">
      <alignment horizontal="center" vertical="center" wrapText="1"/>
      <protection hidden="1"/>
    </xf>
    <xf numFmtId="49" fontId="0" fillId="0" borderId="25" xfId="0" applyNumberFormat="1" applyFill="1" applyBorder="1" applyAlignment="1" applyProtection="1">
      <alignment horizontal="center" vertical="center"/>
      <protection hidden="1"/>
    </xf>
    <xf numFmtId="49" fontId="0" fillId="0" borderId="21" xfId="0" applyNumberFormat="1" applyFill="1" applyBorder="1" applyAlignment="1" applyProtection="1">
      <alignment horizontal="center" vertical="center"/>
      <protection hidden="1"/>
    </xf>
    <xf numFmtId="49" fontId="0" fillId="0" borderId="26" xfId="0" applyNumberFormat="1" applyFill="1" applyBorder="1" applyAlignment="1" applyProtection="1">
      <alignment horizontal="center" vertical="center"/>
      <protection hidden="1"/>
    </xf>
    <xf numFmtId="49" fontId="0" fillId="0" borderId="27" xfId="0" applyNumberFormat="1" applyFill="1" applyBorder="1" applyAlignment="1" applyProtection="1">
      <alignment horizontal="center" vertical="center"/>
      <protection hidden="1"/>
    </xf>
    <xf numFmtId="49" fontId="0" fillId="0" borderId="28" xfId="0" applyNumberFormat="1" applyFill="1" applyBorder="1" applyAlignment="1" applyProtection="1">
      <alignment horizontal="center" vertical="center"/>
      <protection hidden="1"/>
    </xf>
    <xf numFmtId="49" fontId="0" fillId="0" borderId="29" xfId="0" applyNumberForma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xf>
    <xf numFmtId="0" fontId="11" fillId="0" borderId="0" xfId="0" applyFont="1" applyAlignment="1" applyProtection="1">
      <alignment horizontal="center" vertical="center"/>
    </xf>
    <xf numFmtId="0" fontId="10" fillId="0" borderId="30" xfId="0" applyFont="1" applyFill="1" applyBorder="1" applyAlignment="1" applyProtection="1">
      <alignment horizontal="center" vertical="center" wrapText="1"/>
      <protection hidden="1"/>
    </xf>
  </cellXfs>
  <cellStyles count="2">
    <cellStyle name="Prozent" xfId="1" builtinId="5"/>
    <cellStyle name="Standard" xfId="0" builtinId="0"/>
  </cellStyles>
  <dxfs count="24">
    <dxf>
      <fill>
        <patternFill>
          <bgColor rgb="FFFF0000"/>
        </patternFill>
      </fill>
    </dxf>
    <dxf>
      <fill>
        <patternFill>
          <bgColor rgb="FFFF0000"/>
        </patternFill>
      </fill>
    </dxf>
    <dxf>
      <font>
        <color auto="1"/>
      </font>
    </dxf>
    <dxf>
      <font>
        <color auto="1"/>
      </font>
    </dxf>
    <dxf>
      <font>
        <color auto="1"/>
      </font>
    </dxf>
    <dxf>
      <font>
        <color auto="1"/>
      </font>
    </dxf>
    <dxf>
      <fill>
        <patternFill>
          <bgColor rgb="FFFF0000"/>
        </patternFill>
      </fill>
    </dxf>
    <dxf>
      <fill>
        <patternFill>
          <bgColor rgb="FFFF0000"/>
        </patternFill>
      </fill>
    </dxf>
    <dxf>
      <font>
        <color auto="1"/>
      </font>
    </dxf>
    <dxf>
      <font>
        <color auto="1"/>
      </font>
    </dxf>
    <dxf>
      <font>
        <color auto="1"/>
      </font>
    </dxf>
    <dxf>
      <font>
        <color auto="1"/>
      </font>
    </dxf>
    <dxf>
      <font>
        <color auto="1"/>
      </font>
    </dxf>
    <dxf>
      <fill>
        <patternFill>
          <bgColor rgb="FFFF0000"/>
        </patternFill>
      </fill>
    </dxf>
    <dxf>
      <font>
        <color auto="1"/>
      </font>
    </dxf>
    <dxf>
      <fill>
        <patternFill>
          <bgColor rgb="FFFF0000"/>
        </patternFill>
      </fill>
    </dxf>
    <dxf>
      <fill>
        <patternFill>
          <bgColor rgb="FFFF0000"/>
        </patternFill>
      </fill>
    </dxf>
    <dxf>
      <font>
        <color auto="1"/>
      </font>
    </dxf>
    <dxf>
      <font>
        <color auto="1"/>
      </font>
    </dxf>
    <dxf>
      <font>
        <color auto="1"/>
      </font>
    </dxf>
    <dxf>
      <font>
        <color auto="1"/>
      </font>
    </dxf>
    <dxf>
      <fill>
        <patternFill>
          <bgColor rgb="FFFF0000"/>
        </patternFill>
      </fill>
    </dxf>
    <dxf>
      <fill>
        <patternFill>
          <bgColor rgb="FFFF0000"/>
        </patternFill>
      </fill>
    </dxf>
    <dxf>
      <font>
        <color auto="1"/>
      </font>
    </dxf>
  </dxfs>
  <tableStyles count="0" defaultTableStyle="TableStyleMedium2" defaultPivotStyle="PivotStyleLight16"/>
  <colors>
    <mruColors>
      <color rgb="FFEAEAEA"/>
      <color rgb="FFDDF9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217323</xdr:colOff>
      <xdr:row>38</xdr:row>
      <xdr:rowOff>83820</xdr:rowOff>
    </xdr:to>
    <xdr:pic>
      <xdr:nvPicPr>
        <xdr:cNvPr id="3" name="Grafik 2">
          <a:extLst>
            <a:ext uri="{FF2B5EF4-FFF2-40B4-BE49-F238E27FC236}">
              <a16:creationId xmlns:a16="http://schemas.microsoft.com/office/drawing/2014/main" id="{FB9779FA-CCB7-C1A5-2F59-9E6133BCE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972202" cy="7033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I35" sqref="I35"/>
    </sheetView>
  </sheetViews>
  <sheetFormatPr baseColWidth="10" defaultRowHeight="14.4" x14ac:dyDescent="0.3"/>
  <cols>
    <col min="2" max="2" width="11.5546875" customWidth="1"/>
  </cols>
  <sheetData/>
  <sheetProtection algorithmName="SHA-512" hashValue="hI8rE7rVAt2ga27ul32inJcL+kPYtaiVO6hqgcBI0TYfS+5zzFxK+lDIP/VekGgu+grffoUdtl7RYtl14IcqvQ==" saltValue="rKnyX6gwNBEYxvpQdO1NjQ==" spinCount="100000"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O29"/>
  <sheetViews>
    <sheetView showGridLines="0" zoomScaleNormal="100" workbookViewId="0">
      <selection activeCell="B2" sqref="B2:D2"/>
    </sheetView>
  </sheetViews>
  <sheetFormatPr baseColWidth="10" defaultColWidth="11.44140625" defaultRowHeight="14.4" x14ac:dyDescent="0.3"/>
  <cols>
    <col min="1" max="1" width="11" style="38" customWidth="1"/>
    <col min="2" max="2" width="13.33203125" style="38" customWidth="1"/>
    <col min="3" max="3" width="17.33203125" style="38" customWidth="1"/>
    <col min="4" max="4" width="13.88671875" style="38" customWidth="1"/>
    <col min="5" max="5" width="10.109375" style="72" customWidth="1"/>
    <col min="6" max="6" width="12.88671875" style="40" hidden="1" customWidth="1"/>
    <col min="7" max="7" width="13.33203125" style="40" hidden="1" customWidth="1"/>
    <col min="8" max="8" width="11.44140625" style="40" hidden="1" customWidth="1"/>
    <col min="9" max="9" width="14" style="40" hidden="1" customWidth="1"/>
    <col min="10" max="10" width="10.109375" style="72" hidden="1" customWidth="1"/>
    <col min="11" max="11" width="12.88671875" style="38" hidden="1" customWidth="1"/>
    <col min="12" max="13" width="13.33203125" style="38" hidden="1" customWidth="1"/>
    <col min="14" max="14" width="12.88671875" style="38" hidden="1" customWidth="1"/>
    <col min="15" max="15" width="10.109375" style="72" hidden="1" customWidth="1"/>
    <col min="16" max="16" width="0" style="38" hidden="1" customWidth="1"/>
    <col min="17" max="16384" width="11.44140625" style="38"/>
  </cols>
  <sheetData>
    <row r="1" spans="1:15" s="37" customFormat="1" ht="15" thickBot="1" x14ac:dyDescent="0.35">
      <c r="A1" s="40"/>
      <c r="B1" s="112" t="s">
        <v>84</v>
      </c>
      <c r="C1" s="112"/>
      <c r="D1" s="112"/>
      <c r="E1" s="77"/>
      <c r="F1" s="113" t="s">
        <v>73</v>
      </c>
      <c r="G1" s="113"/>
      <c r="H1" s="113"/>
      <c r="I1" s="113"/>
      <c r="J1" s="73"/>
      <c r="K1" s="113" t="s">
        <v>71</v>
      </c>
      <c r="L1" s="113"/>
      <c r="M1" s="113"/>
      <c r="N1" s="113"/>
      <c r="O1" s="73"/>
    </row>
    <row r="2" spans="1:15" s="41" customFormat="1" ht="52.5" customHeight="1" thickBot="1" x14ac:dyDescent="0.35">
      <c r="A2" s="43"/>
      <c r="B2" s="114"/>
      <c r="C2" s="115"/>
      <c r="D2" s="116"/>
      <c r="E2" s="70"/>
      <c r="F2" s="117"/>
      <c r="G2" s="118"/>
      <c r="H2" s="118"/>
      <c r="I2" s="119"/>
      <c r="J2" s="70"/>
      <c r="K2" s="117"/>
      <c r="L2" s="118"/>
      <c r="M2" s="118"/>
      <c r="N2" s="119"/>
      <c r="O2" s="70"/>
    </row>
    <row r="3" spans="1:15" s="39" customFormat="1" ht="57.6" x14ac:dyDescent="0.3">
      <c r="A3" s="44"/>
      <c r="B3" s="87" t="s">
        <v>92</v>
      </c>
      <c r="C3" s="88" t="s">
        <v>81</v>
      </c>
      <c r="D3" s="89" t="s">
        <v>86</v>
      </c>
      <c r="E3" s="71"/>
      <c r="F3" s="45" t="s">
        <v>77</v>
      </c>
      <c r="G3" s="120" t="s">
        <v>81</v>
      </c>
      <c r="H3" s="121"/>
      <c r="I3" s="46" t="s">
        <v>74</v>
      </c>
      <c r="J3" s="71"/>
      <c r="K3" s="47" t="s">
        <v>77</v>
      </c>
      <c r="L3" s="122" t="s">
        <v>80</v>
      </c>
      <c r="M3" s="121"/>
      <c r="N3" s="48" t="s">
        <v>75</v>
      </c>
      <c r="O3" s="71"/>
    </row>
    <row r="4" spans="1:15" ht="87.6" customHeight="1" x14ac:dyDescent="0.3">
      <c r="A4" s="40"/>
      <c r="B4" s="42"/>
      <c r="C4" s="90" t="s">
        <v>89</v>
      </c>
      <c r="D4" s="64"/>
      <c r="E4" s="76"/>
      <c r="F4" s="50" t="s">
        <v>41</v>
      </c>
      <c r="G4" s="61"/>
      <c r="H4" s="51" t="s">
        <v>34</v>
      </c>
      <c r="I4" s="62" t="str">
        <f>IF((G4=0)," ",'Tabelle1 (2)'!E7)</f>
        <v xml:space="preserve"> </v>
      </c>
      <c r="J4" s="76" t="s">
        <v>82</v>
      </c>
      <c r="K4" s="50" t="s">
        <v>41</v>
      </c>
      <c r="L4" s="61"/>
      <c r="M4" s="51" t="s">
        <v>56</v>
      </c>
      <c r="N4" s="62" t="str">
        <f>IF(L4=0," ",L4)</f>
        <v xml:space="preserve"> </v>
      </c>
      <c r="O4" s="76" t="e">
        <f>IF(N4&gt;0,(N4/N$21)," ")</f>
        <v>#VALUE!</v>
      </c>
    </row>
    <row r="5" spans="1:15" x14ac:dyDescent="0.3">
      <c r="A5" s="40"/>
      <c r="B5" s="42"/>
      <c r="C5" s="91" t="s">
        <v>34</v>
      </c>
      <c r="D5" s="62" t="str">
        <f>IF(B5*1.3=0," ",B5*1.3)</f>
        <v xml:space="preserve"> </v>
      </c>
      <c r="E5" s="76" t="e">
        <f>IF(D5&gt;0,(D5/D$21)," ")</f>
        <v>#VALUE!</v>
      </c>
      <c r="F5" s="50" t="s">
        <v>42</v>
      </c>
      <c r="G5" s="61"/>
      <c r="H5" s="51" t="s">
        <v>20</v>
      </c>
      <c r="I5" s="62" t="str">
        <f>IF((G5=0)," ",'Tabelle1 (2)'!E8)</f>
        <v xml:space="preserve"> </v>
      </c>
      <c r="J5" s="76" t="e">
        <f>IF(I5&gt;0,(I5/I$21)," ")</f>
        <v>#VALUE!</v>
      </c>
      <c r="K5" s="50" t="s">
        <v>42</v>
      </c>
      <c r="L5" s="61"/>
      <c r="M5" s="51" t="s">
        <v>57</v>
      </c>
      <c r="N5" s="62" t="str">
        <f t="shared" ref="N5:N18" si="0">IF(L5=0," ",L5)</f>
        <v xml:space="preserve"> </v>
      </c>
      <c r="O5" s="76" t="e">
        <f>IF(N5&gt;0,(N5/N$21)," ")</f>
        <v>#VALUE!</v>
      </c>
    </row>
    <row r="6" spans="1:15" x14ac:dyDescent="0.3">
      <c r="A6" s="40"/>
      <c r="B6" s="42"/>
      <c r="C6" s="91" t="s">
        <v>22</v>
      </c>
      <c r="D6" s="62" t="str">
        <f t="shared" ref="D6:D19" si="1">IF(B6*1.3=0," ",B6*1.3)</f>
        <v xml:space="preserve"> </v>
      </c>
      <c r="E6" s="76" t="e">
        <f t="shared" ref="E6:E20" si="2">IF(D6&gt;0,(D6/D$21)," ")</f>
        <v>#VALUE!</v>
      </c>
      <c r="F6" s="50" t="s">
        <v>43</v>
      </c>
      <c r="G6" s="61"/>
      <c r="H6" s="51" t="s">
        <v>21</v>
      </c>
      <c r="I6" s="62" t="str">
        <f>IF((G6=0)," ",'Tabelle1 (2)'!E9)</f>
        <v xml:space="preserve"> </v>
      </c>
      <c r="J6" s="76" t="e">
        <f t="shared" ref="J6:J20" si="3">IF(I6&gt;0,(I6/I$21)," ")</f>
        <v>#VALUE!</v>
      </c>
      <c r="K6" s="50" t="s">
        <v>43</v>
      </c>
      <c r="L6" s="61"/>
      <c r="M6" s="51" t="s">
        <v>58</v>
      </c>
      <c r="N6" s="62" t="str">
        <f t="shared" si="0"/>
        <v xml:space="preserve"> </v>
      </c>
      <c r="O6" s="76" t="e">
        <f t="shared" ref="O6:O20" si="4">IF(N6&gt;0,(N6/N$21)," ")</f>
        <v>#VALUE!</v>
      </c>
    </row>
    <row r="7" spans="1:15" x14ac:dyDescent="0.3">
      <c r="A7" s="40"/>
      <c r="B7" s="42"/>
      <c r="C7" s="91" t="s">
        <v>33</v>
      </c>
      <c r="D7" s="62" t="str">
        <f t="shared" si="1"/>
        <v xml:space="preserve"> </v>
      </c>
      <c r="E7" s="76" t="e">
        <f t="shared" si="2"/>
        <v>#VALUE!</v>
      </c>
      <c r="F7" s="50" t="s">
        <v>44</v>
      </c>
      <c r="G7" s="61"/>
      <c r="H7" s="51" t="s">
        <v>22</v>
      </c>
      <c r="I7" s="62" t="str">
        <f>IF((G7=0)," ",'Tabelle1 (2)'!E10)</f>
        <v xml:space="preserve"> </v>
      </c>
      <c r="J7" s="76" t="e">
        <f t="shared" si="3"/>
        <v>#VALUE!</v>
      </c>
      <c r="K7" s="50" t="s">
        <v>44</v>
      </c>
      <c r="L7" s="61"/>
      <c r="M7" s="51" t="s">
        <v>59</v>
      </c>
      <c r="N7" s="62" t="str">
        <f t="shared" si="0"/>
        <v xml:space="preserve"> </v>
      </c>
      <c r="O7" s="76" t="e">
        <f t="shared" si="4"/>
        <v>#VALUE!</v>
      </c>
    </row>
    <row r="8" spans="1:15" x14ac:dyDescent="0.3">
      <c r="A8" s="40"/>
      <c r="B8" s="42"/>
      <c r="C8" s="91" t="s">
        <v>20</v>
      </c>
      <c r="D8" s="62" t="str">
        <f t="shared" si="1"/>
        <v xml:space="preserve"> </v>
      </c>
      <c r="E8" s="76" t="e">
        <f t="shared" si="2"/>
        <v>#VALUE!</v>
      </c>
      <c r="F8" s="50" t="s">
        <v>45</v>
      </c>
      <c r="G8" s="61"/>
      <c r="H8" s="51" t="s">
        <v>23</v>
      </c>
      <c r="I8" s="62" t="str">
        <f>IF((G8=0)," ",'Tabelle1 (2)'!E11)</f>
        <v xml:space="preserve"> </v>
      </c>
      <c r="J8" s="76" t="e">
        <f t="shared" si="3"/>
        <v>#VALUE!</v>
      </c>
      <c r="K8" s="50" t="s">
        <v>45</v>
      </c>
      <c r="L8" s="61"/>
      <c r="M8" s="51" t="s">
        <v>60</v>
      </c>
      <c r="N8" s="62" t="str">
        <f t="shared" si="0"/>
        <v xml:space="preserve"> </v>
      </c>
      <c r="O8" s="76" t="e">
        <f t="shared" si="4"/>
        <v>#VALUE!</v>
      </c>
    </row>
    <row r="9" spans="1:15" x14ac:dyDescent="0.3">
      <c r="A9" s="40"/>
      <c r="B9" s="42"/>
      <c r="C9" s="91" t="s">
        <v>28</v>
      </c>
      <c r="D9" s="62" t="str">
        <f t="shared" si="1"/>
        <v xml:space="preserve"> </v>
      </c>
      <c r="E9" s="76" t="e">
        <f t="shared" si="2"/>
        <v>#VALUE!</v>
      </c>
      <c r="F9" s="50" t="s">
        <v>46</v>
      </c>
      <c r="G9" s="61"/>
      <c r="H9" s="51" t="s">
        <v>24</v>
      </c>
      <c r="I9" s="62" t="str">
        <f>IF((G9=0)," ",'Tabelle1 (2)'!E12)</f>
        <v xml:space="preserve"> </v>
      </c>
      <c r="J9" s="76" t="e">
        <f t="shared" si="3"/>
        <v>#VALUE!</v>
      </c>
      <c r="K9" s="50" t="s">
        <v>46</v>
      </c>
      <c r="L9" s="61"/>
      <c r="M9" s="51" t="s">
        <v>61</v>
      </c>
      <c r="N9" s="62" t="str">
        <f t="shared" si="0"/>
        <v xml:space="preserve"> </v>
      </c>
      <c r="O9" s="76" t="e">
        <f t="shared" si="4"/>
        <v>#VALUE!</v>
      </c>
    </row>
    <row r="10" spans="1:15" x14ac:dyDescent="0.3">
      <c r="A10" s="40"/>
      <c r="B10" s="42"/>
      <c r="C10" s="91" t="s">
        <v>29</v>
      </c>
      <c r="D10" s="62" t="str">
        <f t="shared" si="1"/>
        <v xml:space="preserve"> </v>
      </c>
      <c r="E10" s="76" t="e">
        <f t="shared" si="2"/>
        <v>#VALUE!</v>
      </c>
      <c r="F10" s="50" t="s">
        <v>47</v>
      </c>
      <c r="G10" s="61"/>
      <c r="H10" s="51" t="s">
        <v>25</v>
      </c>
      <c r="I10" s="62" t="str">
        <f>IF((G10=0)," ",'Tabelle1 (2)'!E13)</f>
        <v xml:space="preserve"> </v>
      </c>
      <c r="J10" s="76" t="e">
        <f t="shared" si="3"/>
        <v>#VALUE!</v>
      </c>
      <c r="K10" s="50" t="s">
        <v>47</v>
      </c>
      <c r="L10" s="61"/>
      <c r="M10" s="51" t="s">
        <v>62</v>
      </c>
      <c r="N10" s="62" t="str">
        <f t="shared" si="0"/>
        <v xml:space="preserve"> </v>
      </c>
      <c r="O10" s="76" t="e">
        <f t="shared" si="4"/>
        <v>#VALUE!</v>
      </c>
    </row>
    <row r="11" spans="1:15" x14ac:dyDescent="0.3">
      <c r="A11" s="40"/>
      <c r="B11" s="42"/>
      <c r="C11" s="91" t="s">
        <v>25</v>
      </c>
      <c r="D11" s="62" t="str">
        <f t="shared" si="1"/>
        <v xml:space="preserve"> </v>
      </c>
      <c r="E11" s="76" t="e">
        <f t="shared" si="2"/>
        <v>#VALUE!</v>
      </c>
      <c r="F11" s="50" t="s">
        <v>48</v>
      </c>
      <c r="G11" s="61"/>
      <c r="H11" s="51" t="s">
        <v>26</v>
      </c>
      <c r="I11" s="62" t="str">
        <f>IF((G11=0)," ",'Tabelle1 (2)'!E14)</f>
        <v xml:space="preserve"> </v>
      </c>
      <c r="J11" s="76" t="e">
        <f t="shared" si="3"/>
        <v>#VALUE!</v>
      </c>
      <c r="K11" s="50" t="s">
        <v>48</v>
      </c>
      <c r="L11" s="61"/>
      <c r="M11" s="51" t="s">
        <v>63</v>
      </c>
      <c r="N11" s="62" t="str">
        <f t="shared" si="0"/>
        <v xml:space="preserve"> </v>
      </c>
      <c r="O11" s="76" t="e">
        <f t="shared" si="4"/>
        <v>#VALUE!</v>
      </c>
    </row>
    <row r="12" spans="1:15" x14ac:dyDescent="0.3">
      <c r="A12" s="40"/>
      <c r="B12" s="42"/>
      <c r="C12" s="91" t="s">
        <v>30</v>
      </c>
      <c r="D12" s="62" t="str">
        <f t="shared" si="1"/>
        <v xml:space="preserve"> </v>
      </c>
      <c r="E12" s="76" t="e">
        <f t="shared" si="2"/>
        <v>#VALUE!</v>
      </c>
      <c r="F12" s="50" t="s">
        <v>49</v>
      </c>
      <c r="G12" s="61"/>
      <c r="H12" s="51" t="s">
        <v>27</v>
      </c>
      <c r="I12" s="62" t="str">
        <f>IF((G12=0)," ",'Tabelle1 (2)'!E15)</f>
        <v xml:space="preserve"> </v>
      </c>
      <c r="J12" s="76" t="e">
        <f t="shared" si="3"/>
        <v>#VALUE!</v>
      </c>
      <c r="K12" s="50" t="s">
        <v>49</v>
      </c>
      <c r="L12" s="61"/>
      <c r="M12" s="51" t="s">
        <v>64</v>
      </c>
      <c r="N12" s="62" t="str">
        <f t="shared" si="0"/>
        <v xml:space="preserve"> </v>
      </c>
      <c r="O12" s="76" t="e">
        <f t="shared" si="4"/>
        <v>#VALUE!</v>
      </c>
    </row>
    <row r="13" spans="1:15" x14ac:dyDescent="0.3">
      <c r="A13" s="40"/>
      <c r="B13" s="42"/>
      <c r="C13" s="91" t="s">
        <v>32</v>
      </c>
      <c r="D13" s="62" t="str">
        <f t="shared" si="1"/>
        <v xml:space="preserve"> </v>
      </c>
      <c r="E13" s="76" t="e">
        <f t="shared" si="2"/>
        <v>#VALUE!</v>
      </c>
      <c r="F13" s="50" t="s">
        <v>50</v>
      </c>
      <c r="G13" s="61"/>
      <c r="H13" s="51" t="s">
        <v>28</v>
      </c>
      <c r="I13" s="62" t="str">
        <f>IF((G13=0)," ",'Tabelle1 (2)'!E16)</f>
        <v xml:space="preserve"> </v>
      </c>
      <c r="J13" s="76" t="e">
        <f t="shared" si="3"/>
        <v>#VALUE!</v>
      </c>
      <c r="K13" s="50" t="s">
        <v>50</v>
      </c>
      <c r="L13" s="61"/>
      <c r="M13" s="51" t="s">
        <v>65</v>
      </c>
      <c r="N13" s="62" t="str">
        <f t="shared" si="0"/>
        <v xml:space="preserve"> </v>
      </c>
      <c r="O13" s="76" t="e">
        <f t="shared" si="4"/>
        <v>#VALUE!</v>
      </c>
    </row>
    <row r="14" spans="1:15" x14ac:dyDescent="0.3">
      <c r="A14" s="40"/>
      <c r="B14" s="42"/>
      <c r="C14" s="91" t="s">
        <v>26</v>
      </c>
      <c r="D14" s="62" t="str">
        <f t="shared" si="1"/>
        <v xml:space="preserve"> </v>
      </c>
      <c r="E14" s="76" t="e">
        <f t="shared" si="2"/>
        <v>#VALUE!</v>
      </c>
      <c r="F14" s="50" t="s">
        <v>51</v>
      </c>
      <c r="G14" s="61"/>
      <c r="H14" s="51" t="s">
        <v>29</v>
      </c>
      <c r="I14" s="62" t="str">
        <f>IF((G14=0)," ",'Tabelle1 (2)'!E17)</f>
        <v xml:space="preserve"> </v>
      </c>
      <c r="J14" s="76" t="e">
        <f t="shared" si="3"/>
        <v>#VALUE!</v>
      </c>
      <c r="K14" s="50" t="s">
        <v>51</v>
      </c>
      <c r="L14" s="61"/>
      <c r="M14" s="51" t="s">
        <v>66</v>
      </c>
      <c r="N14" s="62" t="str">
        <f t="shared" si="0"/>
        <v xml:space="preserve"> </v>
      </c>
      <c r="O14" s="76" t="e">
        <f t="shared" si="4"/>
        <v>#VALUE!</v>
      </c>
    </row>
    <row r="15" spans="1:15" x14ac:dyDescent="0.3">
      <c r="A15" s="40"/>
      <c r="B15" s="42"/>
      <c r="C15" s="91" t="s">
        <v>31</v>
      </c>
      <c r="D15" s="62" t="str">
        <f t="shared" si="1"/>
        <v xml:space="preserve"> </v>
      </c>
      <c r="E15" s="76" t="e">
        <f t="shared" si="2"/>
        <v>#VALUE!</v>
      </c>
      <c r="F15" s="50" t="s">
        <v>52</v>
      </c>
      <c r="G15" s="61"/>
      <c r="H15" s="51" t="s">
        <v>30</v>
      </c>
      <c r="I15" s="62" t="str">
        <f>IF((G15=0)," ",'Tabelle1 (2)'!E18)</f>
        <v xml:space="preserve"> </v>
      </c>
      <c r="J15" s="76" t="e">
        <f t="shared" si="3"/>
        <v>#VALUE!</v>
      </c>
      <c r="K15" s="50" t="s">
        <v>52</v>
      </c>
      <c r="L15" s="61"/>
      <c r="M15" s="51" t="s">
        <v>67</v>
      </c>
      <c r="N15" s="62" t="str">
        <f t="shared" si="0"/>
        <v xml:space="preserve"> </v>
      </c>
      <c r="O15" s="76" t="e">
        <f t="shared" si="4"/>
        <v>#VALUE!</v>
      </c>
    </row>
    <row r="16" spans="1:15" x14ac:dyDescent="0.3">
      <c r="A16" s="40"/>
      <c r="B16" s="42"/>
      <c r="C16" s="91" t="s">
        <v>27</v>
      </c>
      <c r="D16" s="62" t="str">
        <f t="shared" si="1"/>
        <v xml:space="preserve"> </v>
      </c>
      <c r="E16" s="76" t="e">
        <f t="shared" si="2"/>
        <v>#VALUE!</v>
      </c>
      <c r="F16" s="50" t="s">
        <v>53</v>
      </c>
      <c r="G16" s="61"/>
      <c r="H16" s="51" t="s">
        <v>31</v>
      </c>
      <c r="I16" s="62" t="str">
        <f>IF((G16=0)," ",'Tabelle1 (2)'!E19)</f>
        <v xml:space="preserve"> </v>
      </c>
      <c r="J16" s="76" t="e">
        <f t="shared" si="3"/>
        <v>#VALUE!</v>
      </c>
      <c r="K16" s="50" t="s">
        <v>53</v>
      </c>
      <c r="L16" s="61"/>
      <c r="M16" s="51" t="s">
        <v>68</v>
      </c>
      <c r="N16" s="62" t="str">
        <f t="shared" si="0"/>
        <v xml:space="preserve"> </v>
      </c>
      <c r="O16" s="76" t="e">
        <f t="shared" si="4"/>
        <v>#VALUE!</v>
      </c>
    </row>
    <row r="17" spans="1:15" x14ac:dyDescent="0.3">
      <c r="A17" s="40"/>
      <c r="B17" s="42"/>
      <c r="C17" s="91" t="s">
        <v>24</v>
      </c>
      <c r="D17" s="62" t="str">
        <f t="shared" si="1"/>
        <v xml:space="preserve"> </v>
      </c>
      <c r="E17" s="76" t="e">
        <f t="shared" si="2"/>
        <v>#VALUE!</v>
      </c>
      <c r="F17" s="50" t="s">
        <v>54</v>
      </c>
      <c r="G17" s="61"/>
      <c r="H17" s="51" t="s">
        <v>32</v>
      </c>
      <c r="I17" s="62" t="str">
        <f>IF((G17=0)," ",'Tabelle1 (2)'!E20)</f>
        <v xml:space="preserve"> </v>
      </c>
      <c r="J17" s="76" t="e">
        <f t="shared" si="3"/>
        <v>#VALUE!</v>
      </c>
      <c r="K17" s="50" t="s">
        <v>54</v>
      </c>
      <c r="L17" s="61"/>
      <c r="M17" s="51" t="s">
        <v>69</v>
      </c>
      <c r="N17" s="62" t="str">
        <f t="shared" si="0"/>
        <v xml:space="preserve"> </v>
      </c>
      <c r="O17" s="76" t="e">
        <f t="shared" si="4"/>
        <v>#VALUE!</v>
      </c>
    </row>
    <row r="18" spans="1:15" x14ac:dyDescent="0.3">
      <c r="A18" s="40"/>
      <c r="B18" s="42"/>
      <c r="C18" s="91" t="s">
        <v>23</v>
      </c>
      <c r="D18" s="62" t="str">
        <f t="shared" si="1"/>
        <v xml:space="preserve"> </v>
      </c>
      <c r="E18" s="76" t="e">
        <f t="shared" si="2"/>
        <v>#VALUE!</v>
      </c>
      <c r="F18" s="50" t="s">
        <v>55</v>
      </c>
      <c r="G18" s="61"/>
      <c r="H18" s="51" t="s">
        <v>33</v>
      </c>
      <c r="I18" s="62" t="str">
        <f>IF((G18=0)," ",'Tabelle1 (2)'!E21)</f>
        <v xml:space="preserve"> </v>
      </c>
      <c r="J18" s="76" t="e">
        <f t="shared" si="3"/>
        <v>#VALUE!</v>
      </c>
      <c r="K18" s="50" t="s">
        <v>55</v>
      </c>
      <c r="L18" s="61"/>
      <c r="M18" s="51" t="s">
        <v>70</v>
      </c>
      <c r="N18" s="62" t="str">
        <f t="shared" si="0"/>
        <v xml:space="preserve"> </v>
      </c>
      <c r="O18" s="76" t="e">
        <f t="shared" si="4"/>
        <v>#VALUE!</v>
      </c>
    </row>
    <row r="19" spans="1:15" ht="19.5" customHeight="1" x14ac:dyDescent="0.3">
      <c r="A19" s="40"/>
      <c r="B19" s="42"/>
      <c r="C19" s="91" t="s">
        <v>21</v>
      </c>
      <c r="D19" s="62" t="str">
        <f t="shared" si="1"/>
        <v xml:space="preserve"> </v>
      </c>
      <c r="E19" s="76" t="e">
        <f t="shared" si="2"/>
        <v>#VALUE!</v>
      </c>
      <c r="F19" s="53"/>
      <c r="G19" s="54"/>
      <c r="H19" s="55" t="s">
        <v>19</v>
      </c>
      <c r="I19" s="63">
        <f>G21-'Tabelle1 (2)'!G28</f>
        <v>0</v>
      </c>
      <c r="J19" s="76" t="str">
        <f t="shared" si="3"/>
        <v xml:space="preserve"> </v>
      </c>
      <c r="K19" s="123" t="s">
        <v>80</v>
      </c>
      <c r="L19" s="124"/>
      <c r="M19" s="124"/>
      <c r="N19" s="125"/>
      <c r="O19" s="76" t="str">
        <f t="shared" si="4"/>
        <v xml:space="preserve"> </v>
      </c>
    </row>
    <row r="20" spans="1:15" ht="21" customHeight="1" x14ac:dyDescent="0.3">
      <c r="A20" s="40"/>
      <c r="B20" s="92"/>
      <c r="C20" s="91" t="s">
        <v>87</v>
      </c>
      <c r="D20" s="65">
        <f>(B21-(SUM(D5:D19)))</f>
        <v>0</v>
      </c>
      <c r="E20" s="76" t="str">
        <f t="shared" si="2"/>
        <v xml:space="preserve"> </v>
      </c>
      <c r="F20" s="53"/>
      <c r="G20" s="57"/>
      <c r="H20" s="57"/>
      <c r="I20" s="35"/>
      <c r="J20" s="76" t="str">
        <f t="shared" si="3"/>
        <v xml:space="preserve"> </v>
      </c>
      <c r="K20" s="126"/>
      <c r="L20" s="127"/>
      <c r="M20" s="127"/>
      <c r="N20" s="128"/>
      <c r="O20" s="76" t="str">
        <f t="shared" si="4"/>
        <v xml:space="preserve"> </v>
      </c>
    </row>
    <row r="21" spans="1:15" ht="29.4" thickBot="1" x14ac:dyDescent="0.35">
      <c r="A21" s="40"/>
      <c r="B21" s="93">
        <f>SUM(B4:B19)</f>
        <v>0</v>
      </c>
      <c r="C21" s="94" t="s">
        <v>40</v>
      </c>
      <c r="D21" s="95">
        <f>SUM(D4:D20)</f>
        <v>0</v>
      </c>
      <c r="E21" s="75"/>
      <c r="F21" s="59"/>
      <c r="G21" s="69">
        <f>SUM(G4:G19)</f>
        <v>0</v>
      </c>
      <c r="H21" s="60" t="s">
        <v>40</v>
      </c>
      <c r="I21" s="68">
        <f>SUM(I4:I19)</f>
        <v>0</v>
      </c>
      <c r="J21" s="74"/>
      <c r="K21" s="59"/>
      <c r="L21" s="69">
        <f>SUM(L4:L19)</f>
        <v>0</v>
      </c>
      <c r="M21" s="60" t="s">
        <v>40</v>
      </c>
      <c r="N21" s="68">
        <f>SUM(N4:N20)</f>
        <v>0</v>
      </c>
      <c r="O21" s="74"/>
    </row>
    <row r="22" spans="1:15" ht="14.25" customHeight="1" x14ac:dyDescent="0.3">
      <c r="A22" s="40"/>
      <c r="B22" s="129" t="str">
        <f>IF((E20&lt;50%),("Check Quantity DB 45205-0901 / DE 45244-0001")," ")</f>
        <v xml:space="preserve"> </v>
      </c>
      <c r="C22" s="129"/>
      <c r="D22" s="129"/>
      <c r="E22" s="70"/>
      <c r="J22" s="70"/>
      <c r="K22" s="40"/>
      <c r="L22" s="40"/>
      <c r="M22" s="40"/>
      <c r="N22" s="40"/>
      <c r="O22" s="70"/>
    </row>
    <row r="23" spans="1:15" ht="177.6" customHeight="1" x14ac:dyDescent="0.3">
      <c r="A23" s="130" t="s">
        <v>97</v>
      </c>
      <c r="B23" s="130"/>
      <c r="C23" s="130"/>
      <c r="D23" s="130"/>
      <c r="E23" s="130"/>
      <c r="F23" s="130"/>
    </row>
    <row r="26" spans="1:15" x14ac:dyDescent="0.3">
      <c r="B26"/>
    </row>
    <row r="29" spans="1:15" x14ac:dyDescent="0.3">
      <c r="B29"/>
    </row>
  </sheetData>
  <sheetProtection algorithmName="SHA-512" hashValue="mJyB7RCNGyR0iRDLA5jYV5NYqWgQLNQ77P+44LcvegwrttI6Sk48lj+TlQjXZ+/oO/axYkFO/9I5T0HMhtKGpA==" saltValue="nJ9JnQDdzrnthH2AWkGOJg==" spinCount="100000" sheet="1" objects="1" scenarios="1" selectLockedCells="1"/>
  <mergeCells count="11">
    <mergeCell ref="G3:H3"/>
    <mergeCell ref="L3:M3"/>
    <mergeCell ref="K19:N20"/>
    <mergeCell ref="B22:D22"/>
    <mergeCell ref="A23:F23"/>
    <mergeCell ref="B1:D1"/>
    <mergeCell ref="F1:I1"/>
    <mergeCell ref="K1:N1"/>
    <mergeCell ref="B2:D2"/>
    <mergeCell ref="F2:I2"/>
    <mergeCell ref="K2:N2"/>
  </mergeCells>
  <conditionalFormatting sqref="E4:E20">
    <cfRule type="cellIs" dxfId="23" priority="5" operator="between">
      <formula>0</formula>
      <formula>1.0001</formula>
    </cfRule>
  </conditionalFormatting>
  <conditionalFormatting sqref="B4 D20">
    <cfRule type="expression" dxfId="22" priority="1">
      <formula>$E$20&lt;0.5</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AFE87102-E76E-4435-8760-A5FD169EF37F}">
            <xm:f>'Tabelle1 (2)'!$C$45&lt;50%</xm:f>
            <x14:dxf>
              <fill>
                <patternFill>
                  <bgColor rgb="FFFF0000"/>
                </patternFill>
              </fill>
            </x14:dxf>
          </x14:cfRule>
          <xm:sqref>D20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S23"/>
  <sheetViews>
    <sheetView showGridLines="0" topLeftCell="J1" zoomScaleNormal="100" workbookViewId="0">
      <selection activeCell="K2" sqref="K2:N2"/>
    </sheetView>
  </sheetViews>
  <sheetFormatPr baseColWidth="10" defaultColWidth="11.44140625" defaultRowHeight="14.4" x14ac:dyDescent="0.3"/>
  <cols>
    <col min="1" max="1" width="1.33203125" style="38" hidden="1" customWidth="1"/>
    <col min="2" max="2" width="13.33203125" style="38" hidden="1" customWidth="1"/>
    <col min="3" max="3" width="16.44140625" style="38" hidden="1" customWidth="1"/>
    <col min="4" max="4" width="13.88671875" style="38" hidden="1" customWidth="1"/>
    <col min="5" max="5" width="10.109375" style="72" hidden="1" customWidth="1"/>
    <col min="6" max="6" width="12.88671875" style="40" hidden="1" customWidth="1"/>
    <col min="7" max="7" width="13.33203125" style="40" hidden="1" customWidth="1"/>
    <col min="8" max="8" width="11.44140625" style="40" hidden="1" customWidth="1"/>
    <col min="9" max="9" width="14" style="40" hidden="1" customWidth="1"/>
    <col min="10" max="10" width="11.88671875" style="72" customWidth="1"/>
    <col min="11" max="11" width="12.88671875" style="38" customWidth="1"/>
    <col min="12" max="13" width="13.33203125" style="38" customWidth="1"/>
    <col min="14" max="14" width="14.109375" style="38" customWidth="1"/>
    <col min="15" max="15" width="11.5546875" style="72" customWidth="1"/>
    <col min="16" max="16384" width="11.44140625" style="38"/>
  </cols>
  <sheetData>
    <row r="1" spans="1:15" s="37" customFormat="1" ht="15" thickBot="1" x14ac:dyDescent="0.35">
      <c r="A1" s="40"/>
      <c r="B1" s="112" t="s">
        <v>72</v>
      </c>
      <c r="C1" s="112"/>
      <c r="D1" s="112"/>
      <c r="E1" s="77"/>
      <c r="F1" s="113" t="s">
        <v>73</v>
      </c>
      <c r="G1" s="113"/>
      <c r="H1" s="113"/>
      <c r="I1" s="113"/>
      <c r="J1" s="73"/>
      <c r="K1" s="113" t="s">
        <v>71</v>
      </c>
      <c r="L1" s="113"/>
      <c r="M1" s="113"/>
      <c r="N1" s="113"/>
      <c r="O1" s="73"/>
    </row>
    <row r="2" spans="1:15" s="41" customFormat="1" ht="54.75" customHeight="1" thickBot="1" x14ac:dyDescent="0.35">
      <c r="A2" s="43"/>
      <c r="B2" s="117"/>
      <c r="C2" s="118"/>
      <c r="D2" s="119"/>
      <c r="E2" s="70"/>
      <c r="F2" s="117"/>
      <c r="G2" s="118"/>
      <c r="H2" s="118"/>
      <c r="I2" s="119"/>
      <c r="J2" s="70"/>
      <c r="K2" s="114"/>
      <c r="L2" s="115"/>
      <c r="M2" s="115"/>
      <c r="N2" s="116"/>
      <c r="O2" s="70"/>
    </row>
    <row r="3" spans="1:15" s="39" customFormat="1" ht="72" x14ac:dyDescent="0.3">
      <c r="A3" s="44"/>
      <c r="B3" s="45" t="s">
        <v>76</v>
      </c>
      <c r="C3" s="78" t="s">
        <v>81</v>
      </c>
      <c r="D3" s="46" t="s">
        <v>74</v>
      </c>
      <c r="E3" s="71"/>
      <c r="F3" s="45" t="s">
        <v>77</v>
      </c>
      <c r="G3" s="120" t="s">
        <v>81</v>
      </c>
      <c r="H3" s="121"/>
      <c r="I3" s="46" t="s">
        <v>74</v>
      </c>
      <c r="J3" s="71"/>
      <c r="K3" s="96" t="s">
        <v>95</v>
      </c>
      <c r="L3" s="131" t="s">
        <v>83</v>
      </c>
      <c r="M3" s="132"/>
      <c r="N3" s="97" t="s">
        <v>88</v>
      </c>
      <c r="O3" s="71"/>
    </row>
    <row r="4" spans="1:15" ht="16.5" customHeight="1" x14ac:dyDescent="0.3">
      <c r="A4" s="40"/>
      <c r="B4" s="42"/>
      <c r="C4" s="49" t="s">
        <v>78</v>
      </c>
      <c r="D4" s="64"/>
      <c r="E4" s="76"/>
      <c r="F4" s="50" t="s">
        <v>41</v>
      </c>
      <c r="G4" s="61"/>
      <c r="H4" s="51" t="s">
        <v>34</v>
      </c>
      <c r="I4" s="62" t="str">
        <f>IF((G4=0)," ",'Tabelle1 (2)'!E7)</f>
        <v xml:space="preserve"> </v>
      </c>
      <c r="J4" s="76" t="s">
        <v>82</v>
      </c>
      <c r="K4" s="98" t="s">
        <v>41</v>
      </c>
      <c r="L4" s="61"/>
      <c r="M4" s="99" t="s">
        <v>56</v>
      </c>
      <c r="N4" s="62" t="str">
        <f>IF(L4=0," ",L4)</f>
        <v xml:space="preserve"> </v>
      </c>
      <c r="O4" s="76" t="e">
        <f>IF(N4&gt;0,(N4/N$21)," ")</f>
        <v>#VALUE!</v>
      </c>
    </row>
    <row r="5" spans="1:15" x14ac:dyDescent="0.3">
      <c r="A5" s="40"/>
      <c r="B5" s="42"/>
      <c r="C5" s="52" t="s">
        <v>34</v>
      </c>
      <c r="D5" s="62" t="str">
        <f>IF(B5*1.3=0," ",B5*1.3)</f>
        <v xml:space="preserve"> </v>
      </c>
      <c r="E5" s="76" t="e">
        <f>IF(D5&gt;0,(D5/D$21)," ")</f>
        <v>#VALUE!</v>
      </c>
      <c r="F5" s="50" t="s">
        <v>42</v>
      </c>
      <c r="G5" s="61"/>
      <c r="H5" s="51" t="s">
        <v>20</v>
      </c>
      <c r="I5" s="62" t="str">
        <f>IF((G5=0)," ",'Tabelle1 (2)'!E8)</f>
        <v xml:space="preserve"> </v>
      </c>
      <c r="J5" s="76" t="e">
        <f>IF(I5&gt;0,(I5/I$21)," ")</f>
        <v>#VALUE!</v>
      </c>
      <c r="K5" s="98" t="s">
        <v>42</v>
      </c>
      <c r="L5" s="61"/>
      <c r="M5" s="99" t="s">
        <v>57</v>
      </c>
      <c r="N5" s="62" t="str">
        <f t="shared" ref="N5:N18" si="0">IF(L5=0," ",L5)</f>
        <v xml:space="preserve"> </v>
      </c>
      <c r="O5" s="76" t="e">
        <f>IF(N5&gt;0,(N5/N$21)," ")</f>
        <v>#VALUE!</v>
      </c>
    </row>
    <row r="6" spans="1:15" x14ac:dyDescent="0.3">
      <c r="A6" s="40"/>
      <c r="B6" s="42"/>
      <c r="C6" s="52" t="s">
        <v>22</v>
      </c>
      <c r="D6" s="62" t="str">
        <f t="shared" ref="D6:D19" si="1">IF(B6*1.3=0," ",B6*1.3)</f>
        <v xml:space="preserve"> </v>
      </c>
      <c r="E6" s="76" t="e">
        <f t="shared" ref="E6:E20" si="2">IF(D6&gt;0,(D6/D$21)," ")</f>
        <v>#VALUE!</v>
      </c>
      <c r="F6" s="50" t="s">
        <v>43</v>
      </c>
      <c r="G6" s="61"/>
      <c r="H6" s="51" t="s">
        <v>21</v>
      </c>
      <c r="I6" s="62" t="str">
        <f>IF((G6=0)," ",'Tabelle1 (2)'!E9)</f>
        <v xml:space="preserve"> </v>
      </c>
      <c r="J6" s="76" t="e">
        <f t="shared" ref="J6:J20" si="3">IF(I6&gt;0,(I6/I$21)," ")</f>
        <v>#VALUE!</v>
      </c>
      <c r="K6" s="98" t="s">
        <v>43</v>
      </c>
      <c r="L6" s="61"/>
      <c r="M6" s="99" t="s">
        <v>58</v>
      </c>
      <c r="N6" s="62" t="str">
        <f t="shared" si="0"/>
        <v xml:space="preserve"> </v>
      </c>
      <c r="O6" s="76" t="e">
        <f t="shared" ref="O6:O20" si="4">IF(N6&gt;0,(N6/N$21)," ")</f>
        <v>#VALUE!</v>
      </c>
    </row>
    <row r="7" spans="1:15" x14ac:dyDescent="0.3">
      <c r="A7" s="40"/>
      <c r="B7" s="42"/>
      <c r="C7" s="52" t="s">
        <v>33</v>
      </c>
      <c r="D7" s="62" t="str">
        <f t="shared" si="1"/>
        <v xml:space="preserve"> </v>
      </c>
      <c r="E7" s="76" t="e">
        <f t="shared" si="2"/>
        <v>#VALUE!</v>
      </c>
      <c r="F7" s="50" t="s">
        <v>44</v>
      </c>
      <c r="G7" s="61"/>
      <c r="H7" s="51" t="s">
        <v>22</v>
      </c>
      <c r="I7" s="62" t="str">
        <f>IF((G7=0)," ",'Tabelle1 (2)'!E10)</f>
        <v xml:space="preserve"> </v>
      </c>
      <c r="J7" s="76" t="e">
        <f t="shared" si="3"/>
        <v>#VALUE!</v>
      </c>
      <c r="K7" s="98" t="s">
        <v>44</v>
      </c>
      <c r="L7" s="61"/>
      <c r="M7" s="99" t="s">
        <v>59</v>
      </c>
      <c r="N7" s="62" t="str">
        <f t="shared" si="0"/>
        <v xml:space="preserve"> </v>
      </c>
      <c r="O7" s="76" t="e">
        <f t="shared" si="4"/>
        <v>#VALUE!</v>
      </c>
    </row>
    <row r="8" spans="1:15" x14ac:dyDescent="0.3">
      <c r="A8" s="40"/>
      <c r="B8" s="42"/>
      <c r="C8" s="52" t="s">
        <v>20</v>
      </c>
      <c r="D8" s="62" t="str">
        <f t="shared" si="1"/>
        <v xml:space="preserve"> </v>
      </c>
      <c r="E8" s="76" t="e">
        <f t="shared" si="2"/>
        <v>#VALUE!</v>
      </c>
      <c r="F8" s="50" t="s">
        <v>45</v>
      </c>
      <c r="G8" s="61"/>
      <c r="H8" s="51" t="s">
        <v>23</v>
      </c>
      <c r="I8" s="62" t="str">
        <f>IF((G8=0)," ",'Tabelle1 (2)'!E11)</f>
        <v xml:space="preserve"> </v>
      </c>
      <c r="J8" s="76" t="e">
        <f t="shared" si="3"/>
        <v>#VALUE!</v>
      </c>
      <c r="K8" s="98" t="s">
        <v>45</v>
      </c>
      <c r="L8" s="61"/>
      <c r="M8" s="99" t="s">
        <v>60</v>
      </c>
      <c r="N8" s="62" t="str">
        <f t="shared" si="0"/>
        <v xml:space="preserve"> </v>
      </c>
      <c r="O8" s="76" t="e">
        <f t="shared" si="4"/>
        <v>#VALUE!</v>
      </c>
    </row>
    <row r="9" spans="1:15" x14ac:dyDescent="0.3">
      <c r="A9" s="40"/>
      <c r="B9" s="42"/>
      <c r="C9" s="52" t="s">
        <v>28</v>
      </c>
      <c r="D9" s="62" t="str">
        <f t="shared" si="1"/>
        <v xml:space="preserve"> </v>
      </c>
      <c r="E9" s="76" t="e">
        <f t="shared" si="2"/>
        <v>#VALUE!</v>
      </c>
      <c r="F9" s="50" t="s">
        <v>46</v>
      </c>
      <c r="G9" s="61"/>
      <c r="H9" s="51" t="s">
        <v>24</v>
      </c>
      <c r="I9" s="62" t="str">
        <f>IF((G9=0)," ",'Tabelle1 (2)'!E12)</f>
        <v xml:space="preserve"> </v>
      </c>
      <c r="J9" s="76" t="e">
        <f t="shared" si="3"/>
        <v>#VALUE!</v>
      </c>
      <c r="K9" s="98" t="s">
        <v>46</v>
      </c>
      <c r="L9" s="61"/>
      <c r="M9" s="99" t="s">
        <v>61</v>
      </c>
      <c r="N9" s="62" t="str">
        <f t="shared" si="0"/>
        <v xml:space="preserve"> </v>
      </c>
      <c r="O9" s="76" t="e">
        <f t="shared" si="4"/>
        <v>#VALUE!</v>
      </c>
    </row>
    <row r="10" spans="1:15" x14ac:dyDescent="0.3">
      <c r="A10" s="40"/>
      <c r="B10" s="42"/>
      <c r="C10" s="52" t="s">
        <v>29</v>
      </c>
      <c r="D10" s="62" t="str">
        <f t="shared" si="1"/>
        <v xml:space="preserve"> </v>
      </c>
      <c r="E10" s="76" t="e">
        <f t="shared" si="2"/>
        <v>#VALUE!</v>
      </c>
      <c r="F10" s="50" t="s">
        <v>47</v>
      </c>
      <c r="G10" s="61"/>
      <c r="H10" s="51" t="s">
        <v>25</v>
      </c>
      <c r="I10" s="62" t="str">
        <f>IF((G10=0)," ",'Tabelle1 (2)'!E13)</f>
        <v xml:space="preserve"> </v>
      </c>
      <c r="J10" s="76" t="e">
        <f t="shared" si="3"/>
        <v>#VALUE!</v>
      </c>
      <c r="K10" s="98" t="s">
        <v>47</v>
      </c>
      <c r="L10" s="61"/>
      <c r="M10" s="99" t="s">
        <v>62</v>
      </c>
      <c r="N10" s="62" t="str">
        <f t="shared" si="0"/>
        <v xml:space="preserve"> </v>
      </c>
      <c r="O10" s="76" t="e">
        <f t="shared" si="4"/>
        <v>#VALUE!</v>
      </c>
    </row>
    <row r="11" spans="1:15" x14ac:dyDescent="0.3">
      <c r="A11" s="40"/>
      <c r="B11" s="42"/>
      <c r="C11" s="52" t="s">
        <v>25</v>
      </c>
      <c r="D11" s="62" t="str">
        <f t="shared" si="1"/>
        <v xml:space="preserve"> </v>
      </c>
      <c r="E11" s="76" t="e">
        <f t="shared" si="2"/>
        <v>#VALUE!</v>
      </c>
      <c r="F11" s="50" t="s">
        <v>48</v>
      </c>
      <c r="G11" s="61"/>
      <c r="H11" s="51" t="s">
        <v>26</v>
      </c>
      <c r="I11" s="62" t="str">
        <f>IF((G11=0)," ",'Tabelle1 (2)'!E14)</f>
        <v xml:space="preserve"> </v>
      </c>
      <c r="J11" s="76" t="e">
        <f t="shared" si="3"/>
        <v>#VALUE!</v>
      </c>
      <c r="K11" s="98" t="s">
        <v>48</v>
      </c>
      <c r="L11" s="61"/>
      <c r="M11" s="99" t="s">
        <v>63</v>
      </c>
      <c r="N11" s="62" t="str">
        <f t="shared" si="0"/>
        <v xml:space="preserve"> </v>
      </c>
      <c r="O11" s="76" t="e">
        <f t="shared" si="4"/>
        <v>#VALUE!</v>
      </c>
    </row>
    <row r="12" spans="1:15" x14ac:dyDescent="0.3">
      <c r="A12" s="40"/>
      <c r="B12" s="42"/>
      <c r="C12" s="52" t="s">
        <v>30</v>
      </c>
      <c r="D12" s="62" t="str">
        <f t="shared" si="1"/>
        <v xml:space="preserve"> </v>
      </c>
      <c r="E12" s="76" t="e">
        <f t="shared" si="2"/>
        <v>#VALUE!</v>
      </c>
      <c r="F12" s="50" t="s">
        <v>49</v>
      </c>
      <c r="G12" s="61"/>
      <c r="H12" s="51" t="s">
        <v>27</v>
      </c>
      <c r="I12" s="62" t="str">
        <f>IF((G12=0)," ",'Tabelle1 (2)'!E15)</f>
        <v xml:space="preserve"> </v>
      </c>
      <c r="J12" s="76" t="e">
        <f t="shared" si="3"/>
        <v>#VALUE!</v>
      </c>
      <c r="K12" s="98" t="s">
        <v>49</v>
      </c>
      <c r="L12" s="61"/>
      <c r="M12" s="99" t="s">
        <v>64</v>
      </c>
      <c r="N12" s="62" t="str">
        <f t="shared" si="0"/>
        <v xml:space="preserve"> </v>
      </c>
      <c r="O12" s="76" t="e">
        <f t="shared" si="4"/>
        <v>#VALUE!</v>
      </c>
    </row>
    <row r="13" spans="1:15" x14ac:dyDescent="0.3">
      <c r="A13" s="40"/>
      <c r="B13" s="42"/>
      <c r="C13" s="52" t="s">
        <v>32</v>
      </c>
      <c r="D13" s="62" t="str">
        <f t="shared" si="1"/>
        <v xml:space="preserve"> </v>
      </c>
      <c r="E13" s="76" t="e">
        <f t="shared" si="2"/>
        <v>#VALUE!</v>
      </c>
      <c r="F13" s="50" t="s">
        <v>50</v>
      </c>
      <c r="G13" s="61"/>
      <c r="H13" s="51" t="s">
        <v>28</v>
      </c>
      <c r="I13" s="62" t="str">
        <f>IF((G13=0)," ",'Tabelle1 (2)'!E16)</f>
        <v xml:space="preserve"> </v>
      </c>
      <c r="J13" s="76" t="e">
        <f t="shared" si="3"/>
        <v>#VALUE!</v>
      </c>
      <c r="K13" s="98" t="s">
        <v>50</v>
      </c>
      <c r="L13" s="61"/>
      <c r="M13" s="99" t="s">
        <v>65</v>
      </c>
      <c r="N13" s="62" t="str">
        <f t="shared" si="0"/>
        <v xml:space="preserve"> </v>
      </c>
      <c r="O13" s="76" t="e">
        <f t="shared" si="4"/>
        <v>#VALUE!</v>
      </c>
    </row>
    <row r="14" spans="1:15" x14ac:dyDescent="0.3">
      <c r="A14" s="40"/>
      <c r="B14" s="42"/>
      <c r="C14" s="52" t="s">
        <v>26</v>
      </c>
      <c r="D14" s="62" t="str">
        <f t="shared" si="1"/>
        <v xml:space="preserve"> </v>
      </c>
      <c r="E14" s="76" t="e">
        <f t="shared" si="2"/>
        <v>#VALUE!</v>
      </c>
      <c r="F14" s="50" t="s">
        <v>51</v>
      </c>
      <c r="G14" s="61"/>
      <c r="H14" s="51" t="s">
        <v>29</v>
      </c>
      <c r="I14" s="62" t="str">
        <f>IF((G14=0)," ",'Tabelle1 (2)'!E17)</f>
        <v xml:space="preserve"> </v>
      </c>
      <c r="J14" s="76" t="e">
        <f t="shared" si="3"/>
        <v>#VALUE!</v>
      </c>
      <c r="K14" s="98" t="s">
        <v>51</v>
      </c>
      <c r="L14" s="61"/>
      <c r="M14" s="99" t="s">
        <v>66</v>
      </c>
      <c r="N14" s="62" t="str">
        <f t="shared" si="0"/>
        <v xml:space="preserve"> </v>
      </c>
      <c r="O14" s="76" t="e">
        <f t="shared" si="4"/>
        <v>#VALUE!</v>
      </c>
    </row>
    <row r="15" spans="1:15" x14ac:dyDescent="0.3">
      <c r="A15" s="40"/>
      <c r="B15" s="42"/>
      <c r="C15" s="52" t="s">
        <v>31</v>
      </c>
      <c r="D15" s="62" t="str">
        <f t="shared" si="1"/>
        <v xml:space="preserve"> </v>
      </c>
      <c r="E15" s="76" t="e">
        <f t="shared" si="2"/>
        <v>#VALUE!</v>
      </c>
      <c r="F15" s="50" t="s">
        <v>52</v>
      </c>
      <c r="G15" s="61"/>
      <c r="H15" s="51" t="s">
        <v>30</v>
      </c>
      <c r="I15" s="62" t="str">
        <f>IF((G15=0)," ",'Tabelle1 (2)'!E18)</f>
        <v xml:space="preserve"> </v>
      </c>
      <c r="J15" s="76" t="e">
        <f t="shared" si="3"/>
        <v>#VALUE!</v>
      </c>
      <c r="K15" s="98" t="s">
        <v>52</v>
      </c>
      <c r="L15" s="61"/>
      <c r="M15" s="99" t="s">
        <v>67</v>
      </c>
      <c r="N15" s="62" t="str">
        <f t="shared" si="0"/>
        <v xml:space="preserve"> </v>
      </c>
      <c r="O15" s="76" t="e">
        <f t="shared" si="4"/>
        <v>#VALUE!</v>
      </c>
    </row>
    <row r="16" spans="1:15" x14ac:dyDescent="0.3">
      <c r="A16" s="40"/>
      <c r="B16" s="42"/>
      <c r="C16" s="52" t="s">
        <v>27</v>
      </c>
      <c r="D16" s="62" t="str">
        <f t="shared" si="1"/>
        <v xml:space="preserve"> </v>
      </c>
      <c r="E16" s="76" t="e">
        <f t="shared" si="2"/>
        <v>#VALUE!</v>
      </c>
      <c r="F16" s="50" t="s">
        <v>53</v>
      </c>
      <c r="G16" s="61"/>
      <c r="H16" s="51" t="s">
        <v>31</v>
      </c>
      <c r="I16" s="62" t="str">
        <f>IF((G16=0)," ",'Tabelle1 (2)'!E19)</f>
        <v xml:space="preserve"> </v>
      </c>
      <c r="J16" s="76" t="e">
        <f t="shared" si="3"/>
        <v>#VALUE!</v>
      </c>
      <c r="K16" s="98" t="s">
        <v>53</v>
      </c>
      <c r="L16" s="61"/>
      <c r="M16" s="99" t="s">
        <v>68</v>
      </c>
      <c r="N16" s="62" t="str">
        <f t="shared" si="0"/>
        <v xml:space="preserve"> </v>
      </c>
      <c r="O16" s="76" t="e">
        <f t="shared" si="4"/>
        <v>#VALUE!</v>
      </c>
    </row>
    <row r="17" spans="1:19" x14ac:dyDescent="0.3">
      <c r="A17" s="40"/>
      <c r="B17" s="42"/>
      <c r="C17" s="52" t="s">
        <v>24</v>
      </c>
      <c r="D17" s="62" t="str">
        <f t="shared" si="1"/>
        <v xml:space="preserve"> </v>
      </c>
      <c r="E17" s="76" t="e">
        <f t="shared" si="2"/>
        <v>#VALUE!</v>
      </c>
      <c r="F17" s="50" t="s">
        <v>54</v>
      </c>
      <c r="G17" s="61"/>
      <c r="H17" s="51" t="s">
        <v>32</v>
      </c>
      <c r="I17" s="62" t="str">
        <f>IF((G17=0)," ",'Tabelle1 (2)'!E20)</f>
        <v xml:space="preserve"> </v>
      </c>
      <c r="J17" s="76" t="e">
        <f t="shared" si="3"/>
        <v>#VALUE!</v>
      </c>
      <c r="K17" s="98" t="s">
        <v>54</v>
      </c>
      <c r="L17" s="61"/>
      <c r="M17" s="99" t="s">
        <v>69</v>
      </c>
      <c r="N17" s="62" t="str">
        <f t="shared" si="0"/>
        <v xml:space="preserve"> </v>
      </c>
      <c r="O17" s="76" t="e">
        <f t="shared" si="4"/>
        <v>#VALUE!</v>
      </c>
    </row>
    <row r="18" spans="1:19" x14ac:dyDescent="0.3">
      <c r="A18" s="40"/>
      <c r="B18" s="42"/>
      <c r="C18" s="52" t="s">
        <v>23</v>
      </c>
      <c r="D18" s="62" t="str">
        <f t="shared" si="1"/>
        <v xml:space="preserve"> </v>
      </c>
      <c r="E18" s="76" t="e">
        <f t="shared" si="2"/>
        <v>#VALUE!</v>
      </c>
      <c r="F18" s="50" t="s">
        <v>55</v>
      </c>
      <c r="G18" s="61"/>
      <c r="H18" s="51" t="s">
        <v>33</v>
      </c>
      <c r="I18" s="62" t="str">
        <f>IF((G18=0)," ",'Tabelle1 (2)'!E21)</f>
        <v xml:space="preserve"> </v>
      </c>
      <c r="J18" s="76" t="e">
        <f t="shared" si="3"/>
        <v>#VALUE!</v>
      </c>
      <c r="K18" s="98" t="s">
        <v>55</v>
      </c>
      <c r="L18" s="61"/>
      <c r="M18" s="99" t="s">
        <v>70</v>
      </c>
      <c r="N18" s="62" t="str">
        <f t="shared" si="0"/>
        <v xml:space="preserve"> </v>
      </c>
      <c r="O18" s="76" t="e">
        <f t="shared" si="4"/>
        <v>#VALUE!</v>
      </c>
    </row>
    <row r="19" spans="1:19" ht="28.8" x14ac:dyDescent="0.3">
      <c r="A19" s="40"/>
      <c r="B19" s="42"/>
      <c r="C19" s="52" t="s">
        <v>21</v>
      </c>
      <c r="D19" s="62" t="str">
        <f t="shared" si="1"/>
        <v xml:space="preserve"> </v>
      </c>
      <c r="E19" s="76" t="e">
        <f t="shared" si="2"/>
        <v>#VALUE!</v>
      </c>
      <c r="F19" s="53"/>
      <c r="G19" s="54"/>
      <c r="H19" s="55" t="s">
        <v>19</v>
      </c>
      <c r="I19" s="63">
        <f>G21-'Tabelle1 (2)'!G28</f>
        <v>0</v>
      </c>
      <c r="J19" s="76" t="str">
        <f t="shared" si="3"/>
        <v xml:space="preserve"> </v>
      </c>
      <c r="K19" s="133"/>
      <c r="L19" s="134"/>
      <c r="M19" s="134"/>
      <c r="N19" s="135"/>
      <c r="O19" s="76" t="str">
        <f t="shared" si="4"/>
        <v xml:space="preserve"> </v>
      </c>
    </row>
    <row r="20" spans="1:19" ht="21" customHeight="1" x14ac:dyDescent="0.3">
      <c r="A20" s="40"/>
      <c r="B20" s="56"/>
      <c r="C20" s="52" t="s">
        <v>19</v>
      </c>
      <c r="D20" s="65">
        <f>(B21-(SUM(D5:D19)))</f>
        <v>0</v>
      </c>
      <c r="E20" s="76" t="str">
        <f t="shared" si="2"/>
        <v xml:space="preserve"> </v>
      </c>
      <c r="F20" s="53"/>
      <c r="G20" s="57"/>
      <c r="H20" s="57"/>
      <c r="I20" s="35"/>
      <c r="J20" s="76" t="str">
        <f t="shared" si="3"/>
        <v xml:space="preserve"> </v>
      </c>
      <c r="K20" s="136"/>
      <c r="L20" s="137"/>
      <c r="M20" s="137"/>
      <c r="N20" s="138"/>
      <c r="O20" s="76" t="str">
        <f t="shared" si="4"/>
        <v xml:space="preserve"> </v>
      </c>
    </row>
    <row r="21" spans="1:19" ht="29.4" thickBot="1" x14ac:dyDescent="0.35">
      <c r="A21" s="40"/>
      <c r="B21" s="67">
        <f>SUM(B4:B19)</f>
        <v>0</v>
      </c>
      <c r="C21" s="58" t="s">
        <v>40</v>
      </c>
      <c r="D21" s="66">
        <f>SUM(D4:D20)</f>
        <v>0</v>
      </c>
      <c r="E21" s="75"/>
      <c r="F21" s="59"/>
      <c r="G21" s="69">
        <f>SUM(G4:G19)</f>
        <v>0</v>
      </c>
      <c r="H21" s="60" t="s">
        <v>40</v>
      </c>
      <c r="I21" s="68">
        <f>SUM(I4:I19)</f>
        <v>0</v>
      </c>
      <c r="J21" s="74"/>
      <c r="K21" s="100"/>
      <c r="L21" s="101">
        <f>SUM(L4:L19)</f>
        <v>0</v>
      </c>
      <c r="M21" s="102" t="s">
        <v>40</v>
      </c>
      <c r="N21" s="103">
        <f>SUM(N4:N20)</f>
        <v>0</v>
      </c>
      <c r="O21" s="74"/>
    </row>
    <row r="22" spans="1:19" ht="14.25" customHeight="1" x14ac:dyDescent="0.3">
      <c r="A22" s="40"/>
      <c r="B22" s="139" t="e">
        <f>IF(('Tabelle1 (2)'!C43&lt;50%),("Check Quantity DB 45205-0901 / DE 45244-0001")," ")</f>
        <v>#DIV/0!</v>
      </c>
      <c r="C22" s="139"/>
      <c r="D22" s="139"/>
      <c r="E22" s="70"/>
      <c r="J22" s="70"/>
      <c r="K22" s="40"/>
      <c r="L22" s="40"/>
      <c r="M22" s="40"/>
      <c r="N22" s="40"/>
      <c r="O22" s="70"/>
    </row>
    <row r="23" spans="1:19" ht="153" customHeight="1" x14ac:dyDescent="0.3">
      <c r="J23" s="130" t="s">
        <v>97</v>
      </c>
      <c r="K23" s="130"/>
      <c r="L23" s="130"/>
      <c r="M23" s="130"/>
      <c r="N23" s="130"/>
      <c r="O23" s="130"/>
      <c r="P23" s="111"/>
      <c r="Q23" s="111"/>
      <c r="R23" s="111"/>
      <c r="S23" s="111"/>
    </row>
  </sheetData>
  <sheetProtection algorithmName="SHA-512" hashValue="ExqvYnZHbjFYQfGrBheUZtcIDeExdRrBzVyYT67gDsyhv5P4AhD7aPM+E/E93Y0Q0beXg3J4BHlAl5LnHyf8kQ==" saltValue="7ttBTBc25vT+EtCP9puinw==" spinCount="100000" sheet="1" objects="1" scenarios="1" selectLockedCells="1"/>
  <mergeCells count="11">
    <mergeCell ref="J23:O23"/>
    <mergeCell ref="G3:H3"/>
    <mergeCell ref="L3:M3"/>
    <mergeCell ref="K19:N20"/>
    <mergeCell ref="B22:D22"/>
    <mergeCell ref="B1:D1"/>
    <mergeCell ref="F1:I1"/>
    <mergeCell ref="K1:N1"/>
    <mergeCell ref="B2:D2"/>
    <mergeCell ref="F2:I2"/>
    <mergeCell ref="K2:N2"/>
  </mergeCells>
  <conditionalFormatting sqref="E1:E1048576 J24:J1048576 O24:O1048576">
    <cfRule type="cellIs" dxfId="20" priority="6" operator="between">
      <formula>0</formula>
      <formula>1.0001</formula>
    </cfRule>
  </conditionalFormatting>
  <conditionalFormatting sqref="J1:J22">
    <cfRule type="cellIs" dxfId="19" priority="5" operator="between">
      <formula>0</formula>
      <formula>1.0001</formula>
    </cfRule>
  </conditionalFormatting>
  <conditionalFormatting sqref="O1:O20 O22">
    <cfRule type="cellIs" dxfId="18" priority="4" operator="between">
      <formula>0</formula>
      <formula>1.0001</formula>
    </cfRule>
  </conditionalFormatting>
  <conditionalFormatting sqref="O21">
    <cfRule type="cellIs" dxfId="17" priority="3" operator="between">
      <formula>0</formula>
      <formula>1.0001</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E698118E-BB93-4238-9DC0-483F64E68EB5}">
            <xm:f>'Tabelle1 (2)'!$C$43&lt;50%</xm:f>
            <x14:dxf>
              <fill>
                <patternFill>
                  <bgColor rgb="FFFF0000"/>
                </patternFill>
              </fill>
            </x14:dxf>
          </x14:cfRule>
          <xm:sqref>B4</xm:sqref>
        </x14:conditionalFormatting>
        <x14:conditionalFormatting xmlns:xm="http://schemas.microsoft.com/office/excel/2006/main">
          <x14:cfRule type="expression" priority="7" id="{C6C522D1-5531-4129-9E32-39B228837C66}">
            <xm:f>'Tabelle1 (2)'!$C$43&lt;50%</xm:f>
            <x14:dxf>
              <fill>
                <patternFill>
                  <bgColor rgb="FFFF0000"/>
                </patternFill>
              </fill>
            </x14:dxf>
          </x14:cfRule>
          <xm:sqref>D20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K23"/>
  <sheetViews>
    <sheetView showGridLines="0" zoomScaleNormal="100" workbookViewId="0">
      <selection activeCell="B2" sqref="B2:E2"/>
    </sheetView>
  </sheetViews>
  <sheetFormatPr baseColWidth="10" defaultColWidth="11.44140625" defaultRowHeight="14.4" x14ac:dyDescent="0.3"/>
  <cols>
    <col min="1" max="1" width="9.5546875" style="38" customWidth="1"/>
    <col min="2" max="2" width="15.44140625" style="40" customWidth="1"/>
    <col min="3" max="3" width="13.33203125" style="40" customWidth="1"/>
    <col min="4" max="4" width="13.5546875" style="40" customWidth="1"/>
    <col min="5" max="5" width="14" style="40" customWidth="1"/>
    <col min="6" max="6" width="10.5546875" style="86" customWidth="1"/>
    <col min="7" max="7" width="10.109375" style="72" hidden="1" customWidth="1"/>
    <col min="8" max="8" width="16.5546875" style="38" hidden="1" customWidth="1"/>
    <col min="9" max="9" width="11.44140625" style="38" hidden="1" customWidth="1"/>
    <col min="10" max="11" width="0" style="38" hidden="1" customWidth="1"/>
    <col min="12" max="16384" width="11.44140625" style="38"/>
  </cols>
  <sheetData>
    <row r="1" spans="2:11" s="37" customFormat="1" ht="15" thickBot="1" x14ac:dyDescent="0.35">
      <c r="B1" s="112" t="s">
        <v>85</v>
      </c>
      <c r="C1" s="112"/>
      <c r="D1" s="112"/>
      <c r="E1" s="112"/>
      <c r="F1" s="80"/>
      <c r="G1" s="73"/>
    </row>
    <row r="2" spans="2:11" s="41" customFormat="1" ht="51.75" customHeight="1" thickBot="1" x14ac:dyDescent="0.35">
      <c r="B2" s="114"/>
      <c r="C2" s="115"/>
      <c r="D2" s="115"/>
      <c r="E2" s="116"/>
      <c r="F2" s="70"/>
      <c r="G2" s="70"/>
    </row>
    <row r="3" spans="2:11" s="39" customFormat="1" ht="57.6" x14ac:dyDescent="0.3">
      <c r="B3" s="87" t="s">
        <v>92</v>
      </c>
      <c r="C3" s="141" t="s">
        <v>81</v>
      </c>
      <c r="D3" s="132"/>
      <c r="E3" s="89" t="s">
        <v>90</v>
      </c>
      <c r="F3" s="81"/>
      <c r="G3" s="71"/>
      <c r="H3" s="79">
        <f>C4-(SUM(C5:C19))</f>
        <v>0</v>
      </c>
    </row>
    <row r="4" spans="2:11" ht="86.4" customHeight="1" x14ac:dyDescent="0.3">
      <c r="B4" s="108" t="s">
        <v>89</v>
      </c>
      <c r="C4" s="61"/>
      <c r="D4" s="99"/>
      <c r="E4" s="62"/>
      <c r="F4" s="82"/>
      <c r="G4" s="76" t="str">
        <f>IF(E4&gt;0,(E4/E$21)," ")</f>
        <v xml:space="preserve"> </v>
      </c>
      <c r="H4"/>
    </row>
    <row r="5" spans="2:11" x14ac:dyDescent="0.3">
      <c r="B5" s="92" t="s">
        <v>34</v>
      </c>
      <c r="C5" s="61"/>
      <c r="D5" s="99" t="s">
        <v>56</v>
      </c>
      <c r="E5" s="62" t="str">
        <f>IF((C5=0)," ",(C$21*F5))</f>
        <v xml:space="preserve"> </v>
      </c>
      <c r="F5" s="83" t="str">
        <f t="shared" ref="F5:F19" si="0">IF(H5&gt;0,H5/H$21," ")</f>
        <v xml:space="preserve"> </v>
      </c>
      <c r="G5">
        <f>J5*K5</f>
        <v>0.25553000000000003</v>
      </c>
      <c r="H5" s="38">
        <f t="shared" ref="H5:H19" si="1">C5/G5</f>
        <v>0</v>
      </c>
      <c r="J5">
        <v>0.23</v>
      </c>
      <c r="K5" s="38">
        <v>1.111</v>
      </c>
    </row>
    <row r="6" spans="2:11" x14ac:dyDescent="0.3">
      <c r="B6" s="92" t="s">
        <v>22</v>
      </c>
      <c r="C6" s="61"/>
      <c r="D6" s="99" t="s">
        <v>59</v>
      </c>
      <c r="E6" s="62" t="str">
        <f t="shared" ref="E6:E19" si="2">IF((C6=0)," ",(C$21*F6))</f>
        <v xml:space="preserve"> </v>
      </c>
      <c r="F6" s="83" t="str">
        <f t="shared" si="0"/>
        <v xml:space="preserve"> </v>
      </c>
      <c r="G6">
        <v>0.18</v>
      </c>
      <c r="H6" s="38">
        <f t="shared" si="1"/>
        <v>0</v>
      </c>
    </row>
    <row r="7" spans="2:11" x14ac:dyDescent="0.3">
      <c r="B7" s="92" t="s">
        <v>33</v>
      </c>
      <c r="C7" s="61"/>
      <c r="D7" s="99" t="s">
        <v>70</v>
      </c>
      <c r="E7" s="62" t="str">
        <f t="shared" si="2"/>
        <v xml:space="preserve"> </v>
      </c>
      <c r="F7" s="83" t="str">
        <f t="shared" si="0"/>
        <v xml:space="preserve"> </v>
      </c>
      <c r="G7">
        <v>0.28799999999999998</v>
      </c>
      <c r="H7" s="38">
        <f t="shared" si="1"/>
        <v>0</v>
      </c>
    </row>
    <row r="8" spans="2:11" x14ac:dyDescent="0.3">
      <c r="B8" s="92" t="s">
        <v>20</v>
      </c>
      <c r="C8" s="61"/>
      <c r="D8" s="99" t="s">
        <v>57</v>
      </c>
      <c r="E8" s="62" t="str">
        <f t="shared" si="2"/>
        <v xml:space="preserve"> </v>
      </c>
      <c r="F8" s="83" t="str">
        <f t="shared" si="0"/>
        <v xml:space="preserve"> </v>
      </c>
      <c r="G8">
        <v>0.37</v>
      </c>
      <c r="H8" s="38">
        <f t="shared" si="1"/>
        <v>0</v>
      </c>
    </row>
    <row r="9" spans="2:11" x14ac:dyDescent="0.3">
      <c r="B9" s="92" t="s">
        <v>28</v>
      </c>
      <c r="C9" s="61"/>
      <c r="D9" s="99" t="s">
        <v>65</v>
      </c>
      <c r="E9" s="62" t="str">
        <f t="shared" si="2"/>
        <v xml:space="preserve"> </v>
      </c>
      <c r="F9" s="83" t="str">
        <f t="shared" si="0"/>
        <v xml:space="preserve"> </v>
      </c>
      <c r="G9">
        <v>0.2</v>
      </c>
      <c r="H9" s="38">
        <f t="shared" si="1"/>
        <v>0</v>
      </c>
    </row>
    <row r="10" spans="2:11" x14ac:dyDescent="0.3">
      <c r="B10" s="92" t="s">
        <v>29</v>
      </c>
      <c r="C10" s="61"/>
      <c r="D10" s="99" t="s">
        <v>66</v>
      </c>
      <c r="E10" s="62" t="str">
        <f t="shared" si="2"/>
        <v xml:space="preserve"> </v>
      </c>
      <c r="F10" s="83" t="str">
        <f t="shared" si="0"/>
        <v xml:space="preserve"> </v>
      </c>
      <c r="G10">
        <v>0.26500000000000001</v>
      </c>
      <c r="H10" s="38">
        <f t="shared" si="1"/>
        <v>0</v>
      </c>
    </row>
    <row r="11" spans="2:11" x14ac:dyDescent="0.3">
      <c r="B11" s="92" t="s">
        <v>25</v>
      </c>
      <c r="C11" s="61"/>
      <c r="D11" s="99" t="s">
        <v>62</v>
      </c>
      <c r="E11" s="62" t="str">
        <f t="shared" si="2"/>
        <v xml:space="preserve"> </v>
      </c>
      <c r="F11" s="83" t="str">
        <f t="shared" si="0"/>
        <v xml:space="preserve"> </v>
      </c>
      <c r="G11">
        <v>9.8000000000000004E-2</v>
      </c>
      <c r="H11" s="38">
        <f t="shared" si="1"/>
        <v>0</v>
      </c>
    </row>
    <row r="12" spans="2:11" x14ac:dyDescent="0.3">
      <c r="B12" s="92" t="s">
        <v>30</v>
      </c>
      <c r="C12" s="61"/>
      <c r="D12" s="99" t="s">
        <v>67</v>
      </c>
      <c r="E12" s="62" t="str">
        <f t="shared" si="2"/>
        <v xml:space="preserve"> </v>
      </c>
      <c r="F12" s="83" t="str">
        <f t="shared" si="0"/>
        <v xml:space="preserve"> </v>
      </c>
      <c r="G12">
        <v>0.34</v>
      </c>
      <c r="H12" s="38">
        <f t="shared" si="1"/>
        <v>0</v>
      </c>
    </row>
    <row r="13" spans="2:11" x14ac:dyDescent="0.3">
      <c r="B13" s="92" t="s">
        <v>32</v>
      </c>
      <c r="C13" s="61"/>
      <c r="D13" s="99" t="s">
        <v>69</v>
      </c>
      <c r="E13" s="62" t="str">
        <f t="shared" si="2"/>
        <v xml:space="preserve"> </v>
      </c>
      <c r="F13" s="83" t="str">
        <f t="shared" si="0"/>
        <v xml:space="preserve"> </v>
      </c>
      <c r="G13">
        <v>0.28999999999999998</v>
      </c>
      <c r="H13" s="38">
        <f t="shared" si="1"/>
        <v>0</v>
      </c>
    </row>
    <row r="14" spans="2:11" x14ac:dyDescent="0.3">
      <c r="B14" s="92" t="s">
        <v>26</v>
      </c>
      <c r="C14" s="61"/>
      <c r="D14" s="99" t="s">
        <v>63</v>
      </c>
      <c r="E14" s="62" t="str">
        <f t="shared" si="2"/>
        <v xml:space="preserve"> </v>
      </c>
      <c r="F14" s="83" t="str">
        <f t="shared" si="0"/>
        <v xml:space="preserve"> </v>
      </c>
      <c r="G14">
        <v>0.13</v>
      </c>
      <c r="H14" s="38">
        <f t="shared" si="1"/>
        <v>0</v>
      </c>
    </row>
    <row r="15" spans="2:11" x14ac:dyDescent="0.3">
      <c r="B15" s="92" t="s">
        <v>31</v>
      </c>
      <c r="C15" s="61"/>
      <c r="D15" s="99" t="s">
        <v>68</v>
      </c>
      <c r="E15" s="62" t="str">
        <f t="shared" si="2"/>
        <v xml:space="preserve"> </v>
      </c>
      <c r="F15" s="83" t="str">
        <f t="shared" si="0"/>
        <v xml:space="preserve"> </v>
      </c>
      <c r="G15">
        <v>0.16500000000000001</v>
      </c>
      <c r="H15" s="38">
        <f t="shared" si="1"/>
        <v>0</v>
      </c>
    </row>
    <row r="16" spans="2:11" x14ac:dyDescent="0.3">
      <c r="B16" s="92" t="s">
        <v>27</v>
      </c>
      <c r="C16" s="61"/>
      <c r="D16" s="99" t="s">
        <v>64</v>
      </c>
      <c r="E16" s="62" t="str">
        <f t="shared" si="2"/>
        <v xml:space="preserve"> </v>
      </c>
      <c r="F16" s="83" t="str">
        <f t="shared" si="0"/>
        <v xml:space="preserve"> </v>
      </c>
      <c r="G16">
        <v>0.14000000000000001</v>
      </c>
      <c r="H16" s="38">
        <f t="shared" si="1"/>
        <v>0</v>
      </c>
    </row>
    <row r="17" spans="1:10" x14ac:dyDescent="0.3">
      <c r="B17" s="92" t="s">
        <v>24</v>
      </c>
      <c r="C17" s="61"/>
      <c r="D17" s="99" t="s">
        <v>61</v>
      </c>
      <c r="E17" s="62" t="str">
        <f t="shared" si="2"/>
        <v xml:space="preserve"> </v>
      </c>
      <c r="F17" s="83" t="str">
        <f t="shared" si="0"/>
        <v xml:space="preserve"> </v>
      </c>
      <c r="G17">
        <v>0.17766000000000001</v>
      </c>
      <c r="H17" s="38">
        <f t="shared" si="1"/>
        <v>0</v>
      </c>
    </row>
    <row r="18" spans="1:10" x14ac:dyDescent="0.3">
      <c r="B18" s="92" t="s">
        <v>23</v>
      </c>
      <c r="C18" s="61"/>
      <c r="D18" s="99" t="s">
        <v>60</v>
      </c>
      <c r="E18" s="62" t="str">
        <f t="shared" si="2"/>
        <v xml:space="preserve"> </v>
      </c>
      <c r="F18" s="83" t="str">
        <f t="shared" si="0"/>
        <v xml:space="preserve"> </v>
      </c>
      <c r="G18">
        <v>0.11700000000000001</v>
      </c>
      <c r="H18" s="38">
        <f t="shared" si="1"/>
        <v>0</v>
      </c>
    </row>
    <row r="19" spans="1:10" x14ac:dyDescent="0.3">
      <c r="B19" s="92" t="s">
        <v>21</v>
      </c>
      <c r="C19" s="61"/>
      <c r="D19" s="99" t="s">
        <v>58</v>
      </c>
      <c r="E19" s="62" t="str">
        <f t="shared" si="2"/>
        <v xml:space="preserve"> </v>
      </c>
      <c r="F19" s="83" t="str">
        <f t="shared" si="0"/>
        <v xml:space="preserve"> </v>
      </c>
      <c r="G19">
        <v>8.4500000000000006E-2</v>
      </c>
      <c r="H19" s="38">
        <f t="shared" si="1"/>
        <v>0</v>
      </c>
    </row>
    <row r="20" spans="1:10" ht="21" customHeight="1" x14ac:dyDescent="0.3">
      <c r="B20" s="92"/>
      <c r="C20" s="107"/>
      <c r="D20" s="107"/>
      <c r="E20" s="35"/>
      <c r="F20" s="84"/>
      <c r="G20" s="76" t="str">
        <f>IF(E20&gt;0,(E20/E$21)," ")</f>
        <v xml:space="preserve"> </v>
      </c>
    </row>
    <row r="21" spans="1:10" ht="29.4" thickBot="1" x14ac:dyDescent="0.35">
      <c r="B21" s="100"/>
      <c r="C21" s="101">
        <f>SUM(C4:C19)</f>
        <v>0</v>
      </c>
      <c r="D21" s="102" t="s">
        <v>40</v>
      </c>
      <c r="E21" s="103">
        <f>SUM(E4:E19)</f>
        <v>0</v>
      </c>
      <c r="F21" s="85"/>
      <c r="G21" s="74"/>
      <c r="H21" s="68">
        <f>SUM(H4:H19)</f>
        <v>0</v>
      </c>
    </row>
    <row r="22" spans="1:10" ht="14.25" customHeight="1" x14ac:dyDescent="0.3">
      <c r="B22" s="139" t="str">
        <f>IF((H3&lt;0),("Check Quantity DB 45205-0901 / DE 45244-0001")," ")</f>
        <v xml:space="preserve"> </v>
      </c>
      <c r="C22" s="139"/>
      <c r="D22" s="139"/>
      <c r="E22" s="139"/>
      <c r="G22" s="70"/>
    </row>
    <row r="23" spans="1:10" ht="157.19999999999999" customHeight="1" x14ac:dyDescent="0.3">
      <c r="A23" s="130" t="s">
        <v>97</v>
      </c>
      <c r="B23" s="140"/>
      <c r="C23" s="140"/>
      <c r="D23" s="140"/>
      <c r="E23" s="140"/>
      <c r="F23" s="140"/>
      <c r="G23" s="140"/>
      <c r="H23" s="140"/>
      <c r="I23" s="140"/>
      <c r="J23" s="140"/>
    </row>
  </sheetData>
  <sheetProtection algorithmName="SHA-512" hashValue="X1JydUu0gO1bIk7PWpnbNYYy84WE+mNCZx+mv6et8CC34sVRVAmqXE4jJSNZf+8vzuqQSvCqqLy/YYwSa3LN1Q==" saltValue="ssqbPu0ntkDrDgdReJ3w4Q==" spinCount="100000" sheet="1" objects="1" scenarios="1" selectLockedCells="1"/>
  <sortState xmlns:xlrd2="http://schemas.microsoft.com/office/spreadsheetml/2017/richdata2" ref="H4:H18">
    <sortCondition ref="H4"/>
  </sortState>
  <mergeCells count="5">
    <mergeCell ref="A23:J23"/>
    <mergeCell ref="B1:E1"/>
    <mergeCell ref="B2:E2"/>
    <mergeCell ref="C3:D3"/>
    <mergeCell ref="B22:E22"/>
  </mergeCells>
  <conditionalFormatting sqref="G1:G4 G20:G22 G24:G1048576">
    <cfRule type="cellIs" dxfId="14" priority="6" operator="between">
      <formula>0</formula>
      <formula>1.0001</formula>
    </cfRule>
  </conditionalFormatting>
  <conditionalFormatting sqref="C4">
    <cfRule type="expression" dxfId="13" priority="2">
      <formula>$H$3&lt;0</formula>
    </cfRule>
  </conditionalFormatting>
  <conditionalFormatting sqref="F2">
    <cfRule type="cellIs" dxfId="12" priority="1" operator="between">
      <formula>0</formula>
      <formula>1.0001</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O23"/>
  <sheetViews>
    <sheetView showGridLines="0" zoomScaleNormal="100" workbookViewId="0">
      <selection activeCell="F2" sqref="F2:I2"/>
    </sheetView>
  </sheetViews>
  <sheetFormatPr baseColWidth="10" defaultColWidth="11.44140625" defaultRowHeight="14.4" x14ac:dyDescent="0.3"/>
  <cols>
    <col min="1" max="1" width="5.33203125" style="38" customWidth="1"/>
    <col min="2" max="2" width="13.33203125" style="38" hidden="1" customWidth="1"/>
    <col min="3" max="3" width="16.44140625" style="38" hidden="1" customWidth="1"/>
    <col min="4" max="4" width="13.6640625" style="38" hidden="1" customWidth="1"/>
    <col min="5" max="5" width="6.33203125" style="72" customWidth="1"/>
    <col min="6" max="6" width="12.88671875" style="40" customWidth="1"/>
    <col min="7" max="7" width="13.33203125" style="40" customWidth="1"/>
    <col min="8" max="8" width="11.44140625" style="40" customWidth="1"/>
    <col min="9" max="9" width="14" style="40" customWidth="1"/>
    <col min="10" max="10" width="12.6640625" style="72" customWidth="1"/>
    <col min="11" max="11" width="12.88671875" style="38" hidden="1" customWidth="1"/>
    <col min="12" max="13" width="13.33203125" style="38" hidden="1" customWidth="1"/>
    <col min="14" max="14" width="12.88671875" style="38" hidden="1" customWidth="1"/>
    <col min="15" max="15" width="10.109375" style="72" hidden="1" customWidth="1"/>
    <col min="16" max="16" width="0" style="38" hidden="1" customWidth="1"/>
    <col min="17" max="16384" width="11.44140625" style="38"/>
  </cols>
  <sheetData>
    <row r="1" spans="1:15" s="37" customFormat="1" ht="15" thickBot="1" x14ac:dyDescent="0.35">
      <c r="A1" s="40"/>
      <c r="B1" s="112" t="s">
        <v>72</v>
      </c>
      <c r="C1" s="112"/>
      <c r="D1" s="112"/>
      <c r="E1" s="77"/>
      <c r="F1" s="113" t="s">
        <v>73</v>
      </c>
      <c r="G1" s="113"/>
      <c r="H1" s="113"/>
      <c r="I1" s="113"/>
      <c r="J1" s="73"/>
      <c r="K1" s="113" t="s">
        <v>71</v>
      </c>
      <c r="L1" s="113"/>
      <c r="M1" s="113"/>
      <c r="N1" s="113"/>
      <c r="O1" s="73"/>
    </row>
    <row r="2" spans="1:15" s="41" customFormat="1" ht="54" customHeight="1" thickBot="1" x14ac:dyDescent="0.35">
      <c r="A2" s="43"/>
      <c r="B2" s="117"/>
      <c r="C2" s="118"/>
      <c r="D2" s="119"/>
      <c r="E2" s="70"/>
      <c r="F2" s="114"/>
      <c r="G2" s="115"/>
      <c r="H2" s="115"/>
      <c r="I2" s="116"/>
      <c r="J2" s="70"/>
      <c r="K2" s="117"/>
      <c r="L2" s="118"/>
      <c r="M2" s="118"/>
      <c r="N2" s="119"/>
      <c r="O2" s="70"/>
    </row>
    <row r="3" spans="1:15" s="39" customFormat="1" ht="89.4" customHeight="1" x14ac:dyDescent="0.3">
      <c r="A3" s="44"/>
      <c r="B3" s="45" t="s">
        <v>76</v>
      </c>
      <c r="C3" s="78" t="s">
        <v>81</v>
      </c>
      <c r="D3" s="46" t="s">
        <v>74</v>
      </c>
      <c r="E3" s="71"/>
      <c r="F3" s="87" t="s">
        <v>96</v>
      </c>
      <c r="G3" s="141" t="s">
        <v>81</v>
      </c>
      <c r="H3" s="132"/>
      <c r="I3" s="89" t="s">
        <v>91</v>
      </c>
      <c r="J3" s="71"/>
      <c r="K3" s="47" t="s">
        <v>77</v>
      </c>
      <c r="L3" s="122" t="s">
        <v>80</v>
      </c>
      <c r="M3" s="121"/>
      <c r="N3" s="48" t="s">
        <v>75</v>
      </c>
      <c r="O3" s="71"/>
    </row>
    <row r="4" spans="1:15" ht="17.25" customHeight="1" x14ac:dyDescent="0.3">
      <c r="A4" s="40"/>
      <c r="B4" s="42"/>
      <c r="C4" s="49" t="s">
        <v>78</v>
      </c>
      <c r="D4" s="64"/>
      <c r="E4" s="76"/>
      <c r="F4" s="98" t="s">
        <v>41</v>
      </c>
      <c r="G4" s="61"/>
      <c r="H4" s="99" t="s">
        <v>34</v>
      </c>
      <c r="I4" s="62" t="str">
        <f>IF((G4=0)," ",'Tabelle1 (2)'!E7)</f>
        <v xml:space="preserve"> </v>
      </c>
      <c r="J4" s="76" t="e">
        <f>IF(I4&gt;0,(I4/I$21)," ")</f>
        <v>#VALUE!</v>
      </c>
      <c r="K4" s="50" t="s">
        <v>41</v>
      </c>
      <c r="L4" s="61"/>
      <c r="M4" s="51" t="s">
        <v>56</v>
      </c>
      <c r="N4" s="62" t="str">
        <f>IF(L4=0," ",L4)</f>
        <v xml:space="preserve"> </v>
      </c>
      <c r="O4" s="76" t="e">
        <f>IF(N4&gt;0,(N4/N$21)," ")</f>
        <v>#VALUE!</v>
      </c>
    </row>
    <row r="5" spans="1:15" x14ac:dyDescent="0.3">
      <c r="A5" s="40"/>
      <c r="B5" s="42"/>
      <c r="C5" s="52" t="s">
        <v>34</v>
      </c>
      <c r="D5" s="62" t="str">
        <f>IF(B5*1.3=0," ",B5*1.3)</f>
        <v xml:space="preserve"> </v>
      </c>
      <c r="E5" s="76" t="e">
        <f>IF(D5&gt;0,(D5/D$21)," ")</f>
        <v>#VALUE!</v>
      </c>
      <c r="F5" s="98" t="s">
        <v>42</v>
      </c>
      <c r="G5" s="61"/>
      <c r="H5" s="99" t="s">
        <v>20</v>
      </c>
      <c r="I5" s="62" t="str">
        <f>IF((G5=0)," ",'Tabelle1 (2)'!E8)</f>
        <v xml:space="preserve"> </v>
      </c>
      <c r="J5" s="76" t="e">
        <f>IF(I5&gt;0,(I5/I$21)," ")</f>
        <v>#VALUE!</v>
      </c>
      <c r="K5" s="50" t="s">
        <v>42</v>
      </c>
      <c r="L5" s="61"/>
      <c r="M5" s="51" t="s">
        <v>57</v>
      </c>
      <c r="N5" s="62" t="str">
        <f t="shared" ref="N5:N18" si="0">IF(L5=0," ",L5)</f>
        <v xml:space="preserve"> </v>
      </c>
      <c r="O5" s="76" t="e">
        <f>IF(N5&gt;0,(N5/N$21)," ")</f>
        <v>#VALUE!</v>
      </c>
    </row>
    <row r="6" spans="1:15" x14ac:dyDescent="0.3">
      <c r="A6" s="40"/>
      <c r="B6" s="42"/>
      <c r="C6" s="52" t="s">
        <v>22</v>
      </c>
      <c r="D6" s="62" t="str">
        <f t="shared" ref="D6:D19" si="1">IF(B6*1.3=0," ",B6*1.3)</f>
        <v xml:space="preserve"> </v>
      </c>
      <c r="E6" s="76" t="e">
        <f t="shared" ref="E6:E20" si="2">IF(D6&gt;0,(D6/D$21)," ")</f>
        <v>#VALUE!</v>
      </c>
      <c r="F6" s="98" t="s">
        <v>43</v>
      </c>
      <c r="G6" s="61"/>
      <c r="H6" s="99" t="s">
        <v>21</v>
      </c>
      <c r="I6" s="62" t="str">
        <f>IF((G6=0)," ",'Tabelle1 (2)'!E9)</f>
        <v xml:space="preserve"> </v>
      </c>
      <c r="J6" s="76" t="e">
        <f t="shared" ref="J6:J20" si="3">IF(I6&gt;0,(I6/I$21)," ")</f>
        <v>#VALUE!</v>
      </c>
      <c r="K6" s="50" t="s">
        <v>43</v>
      </c>
      <c r="L6" s="61"/>
      <c r="M6" s="51" t="s">
        <v>58</v>
      </c>
      <c r="N6" s="62" t="str">
        <f t="shared" si="0"/>
        <v xml:space="preserve"> </v>
      </c>
      <c r="O6" s="76" t="e">
        <f t="shared" ref="O6:O20" si="4">IF(N6&gt;0,(N6/N$21)," ")</f>
        <v>#VALUE!</v>
      </c>
    </row>
    <row r="7" spans="1:15" x14ac:dyDescent="0.3">
      <c r="A7" s="40"/>
      <c r="B7" s="42"/>
      <c r="C7" s="52" t="s">
        <v>33</v>
      </c>
      <c r="D7" s="62" t="str">
        <f t="shared" si="1"/>
        <v xml:space="preserve"> </v>
      </c>
      <c r="E7" s="76" t="e">
        <f t="shared" si="2"/>
        <v>#VALUE!</v>
      </c>
      <c r="F7" s="98" t="s">
        <v>44</v>
      </c>
      <c r="G7" s="61"/>
      <c r="H7" s="99" t="s">
        <v>22</v>
      </c>
      <c r="I7" s="62" t="str">
        <f>IF((G7=0)," ",'Tabelle1 (2)'!E10)</f>
        <v xml:space="preserve"> </v>
      </c>
      <c r="J7" s="76" t="e">
        <f t="shared" si="3"/>
        <v>#VALUE!</v>
      </c>
      <c r="K7" s="50" t="s">
        <v>44</v>
      </c>
      <c r="L7" s="61"/>
      <c r="M7" s="51" t="s">
        <v>59</v>
      </c>
      <c r="N7" s="62" t="str">
        <f t="shared" si="0"/>
        <v xml:space="preserve"> </v>
      </c>
      <c r="O7" s="76" t="e">
        <f t="shared" si="4"/>
        <v>#VALUE!</v>
      </c>
    </row>
    <row r="8" spans="1:15" x14ac:dyDescent="0.3">
      <c r="A8" s="40"/>
      <c r="B8" s="42"/>
      <c r="C8" s="52" t="s">
        <v>20</v>
      </c>
      <c r="D8" s="62" t="str">
        <f t="shared" si="1"/>
        <v xml:space="preserve"> </v>
      </c>
      <c r="E8" s="76" t="e">
        <f t="shared" si="2"/>
        <v>#VALUE!</v>
      </c>
      <c r="F8" s="98" t="s">
        <v>45</v>
      </c>
      <c r="G8" s="61"/>
      <c r="H8" s="99" t="s">
        <v>23</v>
      </c>
      <c r="I8" s="62" t="str">
        <f>IF((G8=0)," ",'Tabelle1 (2)'!E11)</f>
        <v xml:space="preserve"> </v>
      </c>
      <c r="J8" s="76" t="e">
        <f t="shared" si="3"/>
        <v>#VALUE!</v>
      </c>
      <c r="K8" s="50" t="s">
        <v>45</v>
      </c>
      <c r="L8" s="61"/>
      <c r="M8" s="51" t="s">
        <v>60</v>
      </c>
      <c r="N8" s="62" t="str">
        <f t="shared" si="0"/>
        <v xml:space="preserve"> </v>
      </c>
      <c r="O8" s="76" t="e">
        <f t="shared" si="4"/>
        <v>#VALUE!</v>
      </c>
    </row>
    <row r="9" spans="1:15" x14ac:dyDescent="0.3">
      <c r="A9" s="40"/>
      <c r="B9" s="42"/>
      <c r="C9" s="52" t="s">
        <v>28</v>
      </c>
      <c r="D9" s="62" t="str">
        <f t="shared" si="1"/>
        <v xml:space="preserve"> </v>
      </c>
      <c r="E9" s="76" t="e">
        <f t="shared" si="2"/>
        <v>#VALUE!</v>
      </c>
      <c r="F9" s="98" t="s">
        <v>46</v>
      </c>
      <c r="G9" s="61"/>
      <c r="H9" s="99" t="s">
        <v>24</v>
      </c>
      <c r="I9" s="62" t="str">
        <f>IF((G9=0)," ",'Tabelle1 (2)'!E12)</f>
        <v xml:space="preserve"> </v>
      </c>
      <c r="J9" s="76" t="e">
        <f t="shared" si="3"/>
        <v>#VALUE!</v>
      </c>
      <c r="K9" s="50" t="s">
        <v>46</v>
      </c>
      <c r="L9" s="61"/>
      <c r="M9" s="51" t="s">
        <v>61</v>
      </c>
      <c r="N9" s="62" t="str">
        <f t="shared" si="0"/>
        <v xml:space="preserve"> </v>
      </c>
      <c r="O9" s="76" t="e">
        <f t="shared" si="4"/>
        <v>#VALUE!</v>
      </c>
    </row>
    <row r="10" spans="1:15" x14ac:dyDescent="0.3">
      <c r="A10" s="40"/>
      <c r="B10" s="42"/>
      <c r="C10" s="52" t="s">
        <v>29</v>
      </c>
      <c r="D10" s="62" t="str">
        <f t="shared" si="1"/>
        <v xml:space="preserve"> </v>
      </c>
      <c r="E10" s="76" t="e">
        <f t="shared" si="2"/>
        <v>#VALUE!</v>
      </c>
      <c r="F10" s="98" t="s">
        <v>47</v>
      </c>
      <c r="G10" s="61"/>
      <c r="H10" s="99" t="s">
        <v>25</v>
      </c>
      <c r="I10" s="62" t="str">
        <f>IF((G10=0)," ",'Tabelle1 (2)'!E13)</f>
        <v xml:space="preserve"> </v>
      </c>
      <c r="J10" s="76" t="e">
        <f t="shared" si="3"/>
        <v>#VALUE!</v>
      </c>
      <c r="K10" s="50" t="s">
        <v>47</v>
      </c>
      <c r="L10" s="61"/>
      <c r="M10" s="51" t="s">
        <v>62</v>
      </c>
      <c r="N10" s="62" t="str">
        <f t="shared" si="0"/>
        <v xml:space="preserve"> </v>
      </c>
      <c r="O10" s="76" t="e">
        <f t="shared" si="4"/>
        <v>#VALUE!</v>
      </c>
    </row>
    <row r="11" spans="1:15" x14ac:dyDescent="0.3">
      <c r="A11" s="40"/>
      <c r="B11" s="42"/>
      <c r="C11" s="52" t="s">
        <v>25</v>
      </c>
      <c r="D11" s="62" t="str">
        <f t="shared" si="1"/>
        <v xml:space="preserve"> </v>
      </c>
      <c r="E11" s="76" t="e">
        <f t="shared" si="2"/>
        <v>#VALUE!</v>
      </c>
      <c r="F11" s="98" t="s">
        <v>48</v>
      </c>
      <c r="G11" s="61"/>
      <c r="H11" s="99" t="s">
        <v>26</v>
      </c>
      <c r="I11" s="62" t="str">
        <f>IF((G11=0)," ",'Tabelle1 (2)'!E14)</f>
        <v xml:space="preserve"> </v>
      </c>
      <c r="J11" s="76" t="e">
        <f t="shared" si="3"/>
        <v>#VALUE!</v>
      </c>
      <c r="K11" s="50" t="s">
        <v>48</v>
      </c>
      <c r="L11" s="61"/>
      <c r="M11" s="51" t="s">
        <v>63</v>
      </c>
      <c r="N11" s="62" t="str">
        <f t="shared" si="0"/>
        <v xml:space="preserve"> </v>
      </c>
      <c r="O11" s="76" t="e">
        <f t="shared" si="4"/>
        <v>#VALUE!</v>
      </c>
    </row>
    <row r="12" spans="1:15" x14ac:dyDescent="0.3">
      <c r="A12" s="40"/>
      <c r="B12" s="42"/>
      <c r="C12" s="52" t="s">
        <v>30</v>
      </c>
      <c r="D12" s="62" t="str">
        <f t="shared" si="1"/>
        <v xml:space="preserve"> </v>
      </c>
      <c r="E12" s="76" t="e">
        <f t="shared" si="2"/>
        <v>#VALUE!</v>
      </c>
      <c r="F12" s="98" t="s">
        <v>49</v>
      </c>
      <c r="G12" s="61"/>
      <c r="H12" s="99" t="s">
        <v>27</v>
      </c>
      <c r="I12" s="62" t="str">
        <f>IF((G12=0)," ",'Tabelle1 (2)'!E15)</f>
        <v xml:space="preserve"> </v>
      </c>
      <c r="J12" s="76" t="e">
        <f t="shared" si="3"/>
        <v>#VALUE!</v>
      </c>
      <c r="K12" s="50" t="s">
        <v>49</v>
      </c>
      <c r="L12" s="61"/>
      <c r="M12" s="51" t="s">
        <v>64</v>
      </c>
      <c r="N12" s="62" t="str">
        <f t="shared" si="0"/>
        <v xml:space="preserve"> </v>
      </c>
      <c r="O12" s="76" t="e">
        <f t="shared" si="4"/>
        <v>#VALUE!</v>
      </c>
    </row>
    <row r="13" spans="1:15" x14ac:dyDescent="0.3">
      <c r="A13" s="40"/>
      <c r="B13" s="42"/>
      <c r="C13" s="52" t="s">
        <v>32</v>
      </c>
      <c r="D13" s="62" t="str">
        <f t="shared" si="1"/>
        <v xml:space="preserve"> </v>
      </c>
      <c r="E13" s="76" t="e">
        <f t="shared" si="2"/>
        <v>#VALUE!</v>
      </c>
      <c r="F13" s="98" t="s">
        <v>50</v>
      </c>
      <c r="G13" s="61"/>
      <c r="H13" s="99" t="s">
        <v>28</v>
      </c>
      <c r="I13" s="62" t="str">
        <f>IF((G13=0)," ",'Tabelle1 (2)'!E16)</f>
        <v xml:space="preserve"> </v>
      </c>
      <c r="J13" s="76" t="e">
        <f t="shared" si="3"/>
        <v>#VALUE!</v>
      </c>
      <c r="K13" s="50" t="s">
        <v>50</v>
      </c>
      <c r="L13" s="61"/>
      <c r="M13" s="51" t="s">
        <v>65</v>
      </c>
      <c r="N13" s="62" t="str">
        <f t="shared" si="0"/>
        <v xml:space="preserve"> </v>
      </c>
      <c r="O13" s="76" t="e">
        <f t="shared" si="4"/>
        <v>#VALUE!</v>
      </c>
    </row>
    <row r="14" spans="1:15" x14ac:dyDescent="0.3">
      <c r="A14" s="40"/>
      <c r="B14" s="42"/>
      <c r="C14" s="52" t="s">
        <v>26</v>
      </c>
      <c r="D14" s="62" t="str">
        <f t="shared" si="1"/>
        <v xml:space="preserve"> </v>
      </c>
      <c r="E14" s="76" t="e">
        <f t="shared" si="2"/>
        <v>#VALUE!</v>
      </c>
      <c r="F14" s="98" t="s">
        <v>51</v>
      </c>
      <c r="G14" s="61"/>
      <c r="H14" s="99" t="s">
        <v>29</v>
      </c>
      <c r="I14" s="62" t="str">
        <f>IF((G14=0)," ",'Tabelle1 (2)'!E17)</f>
        <v xml:space="preserve"> </v>
      </c>
      <c r="J14" s="76" t="e">
        <f t="shared" si="3"/>
        <v>#VALUE!</v>
      </c>
      <c r="K14" s="50" t="s">
        <v>51</v>
      </c>
      <c r="L14" s="61"/>
      <c r="M14" s="51" t="s">
        <v>66</v>
      </c>
      <c r="N14" s="62" t="str">
        <f t="shared" si="0"/>
        <v xml:space="preserve"> </v>
      </c>
      <c r="O14" s="76" t="e">
        <f t="shared" si="4"/>
        <v>#VALUE!</v>
      </c>
    </row>
    <row r="15" spans="1:15" x14ac:dyDescent="0.3">
      <c r="A15" s="40"/>
      <c r="B15" s="42"/>
      <c r="C15" s="52" t="s">
        <v>31</v>
      </c>
      <c r="D15" s="62" t="str">
        <f t="shared" si="1"/>
        <v xml:space="preserve"> </v>
      </c>
      <c r="E15" s="76" t="e">
        <f t="shared" si="2"/>
        <v>#VALUE!</v>
      </c>
      <c r="F15" s="98" t="s">
        <v>52</v>
      </c>
      <c r="G15" s="61"/>
      <c r="H15" s="99" t="s">
        <v>30</v>
      </c>
      <c r="I15" s="62" t="str">
        <f>IF((G15=0)," ",'Tabelle1 (2)'!E18)</f>
        <v xml:space="preserve"> </v>
      </c>
      <c r="J15" s="76" t="e">
        <f t="shared" si="3"/>
        <v>#VALUE!</v>
      </c>
      <c r="K15" s="50" t="s">
        <v>52</v>
      </c>
      <c r="L15" s="61"/>
      <c r="M15" s="51" t="s">
        <v>67</v>
      </c>
      <c r="N15" s="62" t="str">
        <f t="shared" si="0"/>
        <v xml:space="preserve"> </v>
      </c>
      <c r="O15" s="76" t="e">
        <f t="shared" si="4"/>
        <v>#VALUE!</v>
      </c>
    </row>
    <row r="16" spans="1:15" x14ac:dyDescent="0.3">
      <c r="A16" s="40"/>
      <c r="B16" s="42"/>
      <c r="C16" s="52" t="s">
        <v>27</v>
      </c>
      <c r="D16" s="62" t="str">
        <f t="shared" si="1"/>
        <v xml:space="preserve"> </v>
      </c>
      <c r="E16" s="76" t="e">
        <f t="shared" si="2"/>
        <v>#VALUE!</v>
      </c>
      <c r="F16" s="98" t="s">
        <v>53</v>
      </c>
      <c r="G16" s="61"/>
      <c r="H16" s="99" t="s">
        <v>31</v>
      </c>
      <c r="I16" s="62" t="str">
        <f>IF((G16=0)," ",'Tabelle1 (2)'!E19)</f>
        <v xml:space="preserve"> </v>
      </c>
      <c r="J16" s="76" t="e">
        <f t="shared" si="3"/>
        <v>#VALUE!</v>
      </c>
      <c r="K16" s="50" t="s">
        <v>53</v>
      </c>
      <c r="L16" s="61"/>
      <c r="M16" s="51" t="s">
        <v>68</v>
      </c>
      <c r="N16" s="62" t="str">
        <f t="shared" si="0"/>
        <v xml:space="preserve"> </v>
      </c>
      <c r="O16" s="76" t="e">
        <f t="shared" si="4"/>
        <v>#VALUE!</v>
      </c>
    </row>
    <row r="17" spans="1:15" x14ac:dyDescent="0.3">
      <c r="A17" s="40"/>
      <c r="B17" s="42"/>
      <c r="C17" s="52" t="s">
        <v>24</v>
      </c>
      <c r="D17" s="62" t="str">
        <f t="shared" si="1"/>
        <v xml:space="preserve"> </v>
      </c>
      <c r="E17" s="76" t="e">
        <f t="shared" si="2"/>
        <v>#VALUE!</v>
      </c>
      <c r="F17" s="98" t="s">
        <v>54</v>
      </c>
      <c r="G17" s="61"/>
      <c r="H17" s="99" t="s">
        <v>32</v>
      </c>
      <c r="I17" s="62" t="str">
        <f>IF((G17=0)," ",'Tabelle1 (2)'!E20)</f>
        <v xml:space="preserve"> </v>
      </c>
      <c r="J17" s="76" t="e">
        <f t="shared" si="3"/>
        <v>#VALUE!</v>
      </c>
      <c r="K17" s="50" t="s">
        <v>54</v>
      </c>
      <c r="L17" s="61"/>
      <c r="M17" s="51" t="s">
        <v>69</v>
      </c>
      <c r="N17" s="62" t="str">
        <f t="shared" si="0"/>
        <v xml:space="preserve"> </v>
      </c>
      <c r="O17" s="76" t="e">
        <f t="shared" si="4"/>
        <v>#VALUE!</v>
      </c>
    </row>
    <row r="18" spans="1:15" x14ac:dyDescent="0.3">
      <c r="A18" s="40"/>
      <c r="B18" s="42"/>
      <c r="C18" s="52" t="s">
        <v>23</v>
      </c>
      <c r="D18" s="62" t="str">
        <f t="shared" si="1"/>
        <v xml:space="preserve"> </v>
      </c>
      <c r="E18" s="76" t="e">
        <f t="shared" si="2"/>
        <v>#VALUE!</v>
      </c>
      <c r="F18" s="98" t="s">
        <v>55</v>
      </c>
      <c r="G18" s="61"/>
      <c r="H18" s="99" t="s">
        <v>33</v>
      </c>
      <c r="I18" s="62" t="str">
        <f>IF((G18=0)," ",'Tabelle1 (2)'!E21)</f>
        <v xml:space="preserve"> </v>
      </c>
      <c r="J18" s="76" t="e">
        <f t="shared" si="3"/>
        <v>#VALUE!</v>
      </c>
      <c r="K18" s="50" t="s">
        <v>55</v>
      </c>
      <c r="L18" s="61"/>
      <c r="M18" s="51" t="s">
        <v>70</v>
      </c>
      <c r="N18" s="62" t="str">
        <f t="shared" si="0"/>
        <v xml:space="preserve"> </v>
      </c>
      <c r="O18" s="76" t="e">
        <f t="shared" si="4"/>
        <v>#VALUE!</v>
      </c>
    </row>
    <row r="19" spans="1:15" ht="28.8" x14ac:dyDescent="0.3">
      <c r="A19" s="40"/>
      <c r="B19" s="42"/>
      <c r="C19" s="52" t="s">
        <v>21</v>
      </c>
      <c r="D19" s="62" t="str">
        <f t="shared" si="1"/>
        <v xml:space="preserve"> </v>
      </c>
      <c r="E19" s="76" t="e">
        <f t="shared" si="2"/>
        <v>#VALUE!</v>
      </c>
      <c r="F19" s="104"/>
      <c r="G19" s="105"/>
      <c r="H19" s="106" t="s">
        <v>87</v>
      </c>
      <c r="I19" s="63">
        <f>G21-'Tabelle1 (2)'!G28</f>
        <v>0</v>
      </c>
      <c r="J19" s="76" t="str">
        <f t="shared" si="3"/>
        <v xml:space="preserve"> </v>
      </c>
      <c r="K19" s="123" t="s">
        <v>80</v>
      </c>
      <c r="L19" s="124"/>
      <c r="M19" s="124"/>
      <c r="N19" s="125"/>
      <c r="O19" s="76" t="str">
        <f t="shared" si="4"/>
        <v xml:space="preserve"> </v>
      </c>
    </row>
    <row r="20" spans="1:15" ht="21" customHeight="1" x14ac:dyDescent="0.3">
      <c r="A20" s="40"/>
      <c r="B20" s="56"/>
      <c r="C20" s="52" t="s">
        <v>19</v>
      </c>
      <c r="D20" s="65">
        <f>(B21-(SUM(D5:D19)))</f>
        <v>0</v>
      </c>
      <c r="E20" s="76" t="str">
        <f t="shared" si="2"/>
        <v xml:space="preserve"> </v>
      </c>
      <c r="F20" s="104"/>
      <c r="G20" s="107"/>
      <c r="H20" s="107"/>
      <c r="I20" s="35"/>
      <c r="J20" s="76" t="str">
        <f t="shared" si="3"/>
        <v xml:space="preserve"> </v>
      </c>
      <c r="K20" s="126"/>
      <c r="L20" s="127"/>
      <c r="M20" s="127"/>
      <c r="N20" s="128"/>
      <c r="O20" s="76" t="str">
        <f t="shared" si="4"/>
        <v xml:space="preserve"> </v>
      </c>
    </row>
    <row r="21" spans="1:15" ht="29.4" thickBot="1" x14ac:dyDescent="0.35">
      <c r="A21" s="40"/>
      <c r="B21" s="67">
        <f>SUM(B4:B19)</f>
        <v>0</v>
      </c>
      <c r="C21" s="58" t="s">
        <v>40</v>
      </c>
      <c r="D21" s="66">
        <f>SUM(D4:D20)</f>
        <v>0</v>
      </c>
      <c r="E21" s="75"/>
      <c r="F21" s="100"/>
      <c r="G21" s="101">
        <f>SUM(G4:G19)</f>
        <v>0</v>
      </c>
      <c r="H21" s="102" t="s">
        <v>40</v>
      </c>
      <c r="I21" s="103">
        <f>SUM(I4:I19)</f>
        <v>0</v>
      </c>
      <c r="J21" s="74"/>
      <c r="K21" s="59"/>
      <c r="L21" s="69">
        <f>SUM(L4:L19)</f>
        <v>0</v>
      </c>
      <c r="M21" s="60" t="s">
        <v>40</v>
      </c>
      <c r="N21" s="68">
        <f>SUM(N4:N20)</f>
        <v>0</v>
      </c>
      <c r="O21" s="74"/>
    </row>
    <row r="22" spans="1:15" ht="14.25" customHeight="1" x14ac:dyDescent="0.3">
      <c r="A22" s="40"/>
      <c r="B22" s="139" t="e">
        <f>IF(('Tabelle1 (2)'!C43&lt;50%),("Check Quantity DB 45205-0901 / DE 45244-0001")," ")</f>
        <v>#DIV/0!</v>
      </c>
      <c r="C22" s="139"/>
      <c r="D22" s="139"/>
      <c r="E22" s="70"/>
      <c r="J22" s="70"/>
      <c r="K22" s="40"/>
      <c r="L22" s="40"/>
      <c r="M22" s="40"/>
      <c r="N22" s="40"/>
      <c r="O22" s="70"/>
    </row>
    <row r="23" spans="1:15" ht="150.6" customHeight="1" x14ac:dyDescent="0.3">
      <c r="A23" s="130" t="s">
        <v>97</v>
      </c>
      <c r="B23" s="140"/>
      <c r="C23" s="140"/>
      <c r="D23" s="140"/>
      <c r="E23" s="140"/>
      <c r="F23" s="140"/>
      <c r="G23" s="140"/>
      <c r="H23" s="140"/>
      <c r="I23" s="140"/>
      <c r="J23" s="140"/>
    </row>
  </sheetData>
  <sheetProtection algorithmName="SHA-512" hashValue="jbZZfOJ2Hzac9+QHbNPw3Zk07B+fagSc3JtFmK13n0wP+GXwloLZWeDf5w333o+UVqOxAVLWUDXIXEtl+I8gHQ==" saltValue="KncisThqd3qnp/wekRcVmw==" spinCount="100000" sheet="1" objects="1" scenarios="1" selectLockedCells="1"/>
  <mergeCells count="11">
    <mergeCell ref="A23:J23"/>
    <mergeCell ref="K1:N1"/>
    <mergeCell ref="F1:I1"/>
    <mergeCell ref="B22:D22"/>
    <mergeCell ref="B2:D2"/>
    <mergeCell ref="K2:N2"/>
    <mergeCell ref="F2:I2"/>
    <mergeCell ref="K19:N20"/>
    <mergeCell ref="L3:M3"/>
    <mergeCell ref="G3:H3"/>
    <mergeCell ref="B1:D1"/>
  </mergeCells>
  <conditionalFormatting sqref="E1:E22 O22:O1048576 J24:J1048576 E24:E1048576">
    <cfRule type="cellIs" dxfId="11" priority="4" operator="between">
      <formula>0</formula>
      <formula>1.0001</formula>
    </cfRule>
  </conditionalFormatting>
  <conditionalFormatting sqref="J1:J22">
    <cfRule type="cellIs" dxfId="10" priority="3" operator="between">
      <formula>0</formula>
      <formula>1.0001</formula>
    </cfRule>
  </conditionalFormatting>
  <conditionalFormatting sqref="O1:O20">
    <cfRule type="cellIs" dxfId="9" priority="2" operator="between">
      <formula>0</formula>
      <formula>1.0001</formula>
    </cfRule>
  </conditionalFormatting>
  <conditionalFormatting sqref="O21">
    <cfRule type="cellIs" dxfId="8" priority="1" operator="between">
      <formula>0</formula>
      <formula>1.0001</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E992E2F9-442F-442E-9857-F0AE23CE92FA}">
            <xm:f>'Tabelle1 (2)'!$C$43&lt;50%</xm:f>
            <x14:dxf>
              <fill>
                <patternFill>
                  <bgColor rgb="FFFF0000"/>
                </patternFill>
              </fill>
            </x14:dxf>
          </x14:cfRule>
          <xm:sqref>B4</xm:sqref>
        </x14:conditionalFormatting>
        <x14:conditionalFormatting xmlns:xm="http://schemas.microsoft.com/office/excel/2006/main">
          <x14:cfRule type="expression" priority="5" id="{E2B5679B-9455-49E7-A7AE-96F91863BCB3}">
            <xm:f>'Tabelle1 (2)'!$C$43&lt;50%</xm:f>
            <x14:dxf>
              <fill>
                <patternFill>
                  <bgColor rgb="FFFF0000"/>
                </patternFill>
              </fill>
            </x14:dxf>
          </x14:cfRule>
          <xm:sqref>D20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O23"/>
  <sheetViews>
    <sheetView showGridLines="0" zoomScaleNormal="100" workbookViewId="0">
      <selection activeCell="F2" sqref="F2:I2"/>
    </sheetView>
  </sheetViews>
  <sheetFormatPr baseColWidth="10" defaultColWidth="11.44140625" defaultRowHeight="14.4" x14ac:dyDescent="0.3"/>
  <cols>
    <col min="1" max="1" width="5.33203125" style="38" customWidth="1"/>
    <col min="2" max="2" width="13.33203125" style="38" hidden="1" customWidth="1"/>
    <col min="3" max="3" width="16.44140625" style="38" hidden="1" customWidth="1"/>
    <col min="4" max="4" width="13.6640625" style="38" hidden="1" customWidth="1"/>
    <col min="5" max="5" width="6.33203125" style="72" customWidth="1"/>
    <col min="6" max="6" width="12.88671875" style="40" customWidth="1"/>
    <col min="7" max="7" width="13.33203125" style="40" customWidth="1"/>
    <col min="8" max="8" width="11.44140625" style="40" customWidth="1"/>
    <col min="9" max="9" width="14" style="40" customWidth="1"/>
    <col min="10" max="10" width="12.6640625" style="72" customWidth="1"/>
    <col min="11" max="11" width="12.88671875" style="38" hidden="1" customWidth="1"/>
    <col min="12" max="13" width="13.33203125" style="38" hidden="1" customWidth="1"/>
    <col min="14" max="14" width="12.88671875" style="38" hidden="1" customWidth="1"/>
    <col min="15" max="15" width="10.109375" style="72" hidden="1" customWidth="1"/>
    <col min="16" max="16" width="0" style="38" hidden="1" customWidth="1"/>
    <col min="17" max="16384" width="11.44140625" style="38"/>
  </cols>
  <sheetData>
    <row r="1" spans="1:15" s="37" customFormat="1" ht="15" thickBot="1" x14ac:dyDescent="0.35">
      <c r="A1" s="40"/>
      <c r="B1" s="112" t="s">
        <v>72</v>
      </c>
      <c r="C1" s="112"/>
      <c r="D1" s="112"/>
      <c r="E1" s="77"/>
      <c r="F1" s="113" t="s">
        <v>73</v>
      </c>
      <c r="G1" s="113"/>
      <c r="H1" s="113"/>
      <c r="I1" s="113"/>
      <c r="J1" s="73"/>
      <c r="K1" s="113" t="s">
        <v>71</v>
      </c>
      <c r="L1" s="113"/>
      <c r="M1" s="113"/>
      <c r="N1" s="113"/>
      <c r="O1" s="73"/>
    </row>
    <row r="2" spans="1:15" s="41" customFormat="1" ht="54" customHeight="1" thickBot="1" x14ac:dyDescent="0.35">
      <c r="A2" s="43"/>
      <c r="B2" s="117"/>
      <c r="C2" s="118"/>
      <c r="D2" s="119"/>
      <c r="E2" s="70"/>
      <c r="F2" s="114"/>
      <c r="G2" s="115"/>
      <c r="H2" s="115"/>
      <c r="I2" s="116"/>
      <c r="J2" s="70"/>
      <c r="K2" s="117"/>
      <c r="L2" s="118"/>
      <c r="M2" s="118"/>
      <c r="N2" s="119"/>
      <c r="O2" s="70"/>
    </row>
    <row r="3" spans="1:15" s="39" customFormat="1" ht="88.8" customHeight="1" x14ac:dyDescent="0.3">
      <c r="A3" s="44"/>
      <c r="B3" s="45" t="s">
        <v>76</v>
      </c>
      <c r="C3" s="78" t="s">
        <v>81</v>
      </c>
      <c r="D3" s="46" t="s">
        <v>74</v>
      </c>
      <c r="E3" s="71"/>
      <c r="F3" s="87" t="s">
        <v>96</v>
      </c>
      <c r="G3" s="141" t="s">
        <v>81</v>
      </c>
      <c r="H3" s="132"/>
      <c r="I3" s="89" t="s">
        <v>93</v>
      </c>
      <c r="J3" s="71"/>
      <c r="K3" s="47" t="s">
        <v>77</v>
      </c>
      <c r="L3" s="122" t="s">
        <v>80</v>
      </c>
      <c r="M3" s="121"/>
      <c r="N3" s="48" t="s">
        <v>75</v>
      </c>
      <c r="O3" s="71"/>
    </row>
    <row r="4" spans="1:15" ht="17.25" customHeight="1" x14ac:dyDescent="0.3">
      <c r="A4" s="40"/>
      <c r="B4" s="42"/>
      <c r="C4" s="49" t="s">
        <v>78</v>
      </c>
      <c r="D4" s="64"/>
      <c r="E4" s="76"/>
      <c r="F4" s="98" t="s">
        <v>41</v>
      </c>
      <c r="G4" s="61"/>
      <c r="H4" s="99" t="s">
        <v>34</v>
      </c>
      <c r="I4" s="62" t="str">
        <f>IF((G4=0)," ",'Tabelle1 (3)'!E7/1.3)</f>
        <v xml:space="preserve"> </v>
      </c>
      <c r="J4" s="76" t="e">
        <f>IF(I4&gt;0,(I4/I$21)," ")</f>
        <v>#VALUE!</v>
      </c>
      <c r="K4" s="50" t="s">
        <v>41</v>
      </c>
      <c r="L4" s="61"/>
      <c r="M4" s="51" t="s">
        <v>56</v>
      </c>
      <c r="N4" s="62" t="str">
        <f>IF(L4=0," ",L4)</f>
        <v xml:space="preserve"> </v>
      </c>
      <c r="O4" s="76" t="e">
        <f>IF(N4&gt;0,(N4/N$21)," ")</f>
        <v>#VALUE!</v>
      </c>
    </row>
    <row r="5" spans="1:15" x14ac:dyDescent="0.3">
      <c r="A5" s="40"/>
      <c r="B5" s="42"/>
      <c r="C5" s="52" t="s">
        <v>34</v>
      </c>
      <c r="D5" s="62" t="str">
        <f>IF(B5*1.3=0," ",B5*1.3)</f>
        <v xml:space="preserve"> </v>
      </c>
      <c r="E5" s="76" t="e">
        <f>IF(D5&gt;0,(D5/D$21)," ")</f>
        <v>#VALUE!</v>
      </c>
      <c r="F5" s="98" t="s">
        <v>42</v>
      </c>
      <c r="G5" s="61"/>
      <c r="H5" s="99" t="s">
        <v>20</v>
      </c>
      <c r="I5" s="62" t="str">
        <f>IF((G5=0)," ",'Tabelle1 (3)'!E8/1.3)</f>
        <v xml:space="preserve"> </v>
      </c>
      <c r="J5" s="76" t="e">
        <f>IF(I5&gt;0,(I5/I$21)," ")</f>
        <v>#VALUE!</v>
      </c>
      <c r="K5" s="50" t="s">
        <v>42</v>
      </c>
      <c r="L5" s="61"/>
      <c r="M5" s="51" t="s">
        <v>57</v>
      </c>
      <c r="N5" s="62" t="str">
        <f t="shared" ref="N5:N18" si="0">IF(L5=0," ",L5)</f>
        <v xml:space="preserve"> </v>
      </c>
      <c r="O5" s="76" t="e">
        <f>IF(N5&gt;0,(N5/N$21)," ")</f>
        <v>#VALUE!</v>
      </c>
    </row>
    <row r="6" spans="1:15" x14ac:dyDescent="0.3">
      <c r="A6" s="40"/>
      <c r="B6" s="42"/>
      <c r="C6" s="52" t="s">
        <v>22</v>
      </c>
      <c r="D6" s="62" t="str">
        <f t="shared" ref="D6:D19" si="1">IF(B6*1.3=0," ",B6*1.3)</f>
        <v xml:space="preserve"> </v>
      </c>
      <c r="E6" s="76" t="e">
        <f t="shared" ref="E6:E20" si="2">IF(D6&gt;0,(D6/D$21)," ")</f>
        <v>#VALUE!</v>
      </c>
      <c r="F6" s="98" t="s">
        <v>43</v>
      </c>
      <c r="G6" s="61"/>
      <c r="H6" s="99" t="s">
        <v>21</v>
      </c>
      <c r="I6" s="62" t="str">
        <f>IF((G6=0)," ",'Tabelle1 (3)'!E9/1.3)</f>
        <v xml:space="preserve"> </v>
      </c>
      <c r="J6" s="76" t="e">
        <f t="shared" ref="J6:J20" si="3">IF(I6&gt;0,(I6/I$21)," ")</f>
        <v>#VALUE!</v>
      </c>
      <c r="K6" s="50" t="s">
        <v>43</v>
      </c>
      <c r="L6" s="61"/>
      <c r="M6" s="51" t="s">
        <v>58</v>
      </c>
      <c r="N6" s="62" t="str">
        <f t="shared" si="0"/>
        <v xml:space="preserve"> </v>
      </c>
      <c r="O6" s="76" t="e">
        <f t="shared" ref="O6:O20" si="4">IF(N6&gt;0,(N6/N$21)," ")</f>
        <v>#VALUE!</v>
      </c>
    </row>
    <row r="7" spans="1:15" x14ac:dyDescent="0.3">
      <c r="A7" s="40"/>
      <c r="B7" s="42"/>
      <c r="C7" s="52" t="s">
        <v>33</v>
      </c>
      <c r="D7" s="62" t="str">
        <f t="shared" si="1"/>
        <v xml:space="preserve"> </v>
      </c>
      <c r="E7" s="76" t="e">
        <f t="shared" si="2"/>
        <v>#VALUE!</v>
      </c>
      <c r="F7" s="98" t="s">
        <v>44</v>
      </c>
      <c r="G7" s="61"/>
      <c r="H7" s="99" t="s">
        <v>22</v>
      </c>
      <c r="I7" s="62" t="str">
        <f>IF((G7=0)," ",'Tabelle1 (3)'!E10/1.3)</f>
        <v xml:space="preserve"> </v>
      </c>
      <c r="J7" s="76" t="e">
        <f t="shared" si="3"/>
        <v>#VALUE!</v>
      </c>
      <c r="K7" s="50" t="s">
        <v>44</v>
      </c>
      <c r="L7" s="61"/>
      <c r="M7" s="51" t="s">
        <v>59</v>
      </c>
      <c r="N7" s="62" t="str">
        <f t="shared" si="0"/>
        <v xml:space="preserve"> </v>
      </c>
      <c r="O7" s="76" t="e">
        <f t="shared" si="4"/>
        <v>#VALUE!</v>
      </c>
    </row>
    <row r="8" spans="1:15" x14ac:dyDescent="0.3">
      <c r="A8" s="40"/>
      <c r="B8" s="42"/>
      <c r="C8" s="52" t="s">
        <v>20</v>
      </c>
      <c r="D8" s="62" t="str">
        <f t="shared" si="1"/>
        <v xml:space="preserve"> </v>
      </c>
      <c r="E8" s="76" t="e">
        <f t="shared" si="2"/>
        <v>#VALUE!</v>
      </c>
      <c r="F8" s="98" t="s">
        <v>45</v>
      </c>
      <c r="G8" s="61"/>
      <c r="H8" s="99" t="s">
        <v>23</v>
      </c>
      <c r="I8" s="62" t="str">
        <f>IF((G8=0)," ",'Tabelle1 (3)'!E11/1.3)</f>
        <v xml:space="preserve"> </v>
      </c>
      <c r="J8" s="76" t="e">
        <f t="shared" si="3"/>
        <v>#VALUE!</v>
      </c>
      <c r="K8" s="50" t="s">
        <v>45</v>
      </c>
      <c r="L8" s="61"/>
      <c r="M8" s="51" t="s">
        <v>60</v>
      </c>
      <c r="N8" s="62" t="str">
        <f t="shared" si="0"/>
        <v xml:space="preserve"> </v>
      </c>
      <c r="O8" s="76" t="e">
        <f t="shared" si="4"/>
        <v>#VALUE!</v>
      </c>
    </row>
    <row r="9" spans="1:15" x14ac:dyDescent="0.3">
      <c r="A9" s="40"/>
      <c r="B9" s="42"/>
      <c r="C9" s="52" t="s">
        <v>28</v>
      </c>
      <c r="D9" s="62" t="str">
        <f t="shared" si="1"/>
        <v xml:space="preserve"> </v>
      </c>
      <c r="E9" s="76" t="e">
        <f t="shared" si="2"/>
        <v>#VALUE!</v>
      </c>
      <c r="F9" s="98" t="s">
        <v>46</v>
      </c>
      <c r="G9" s="61"/>
      <c r="H9" s="99" t="s">
        <v>24</v>
      </c>
      <c r="I9" s="62" t="str">
        <f>IF((G9=0)," ",'Tabelle1 (3)'!E12/1.3)</f>
        <v xml:space="preserve"> </v>
      </c>
      <c r="J9" s="76" t="e">
        <f t="shared" si="3"/>
        <v>#VALUE!</v>
      </c>
      <c r="K9" s="50" t="s">
        <v>46</v>
      </c>
      <c r="L9" s="61"/>
      <c r="M9" s="51" t="s">
        <v>61</v>
      </c>
      <c r="N9" s="62" t="str">
        <f t="shared" si="0"/>
        <v xml:space="preserve"> </v>
      </c>
      <c r="O9" s="76" t="e">
        <f t="shared" si="4"/>
        <v>#VALUE!</v>
      </c>
    </row>
    <row r="10" spans="1:15" x14ac:dyDescent="0.3">
      <c r="A10" s="40"/>
      <c r="B10" s="42"/>
      <c r="C10" s="52" t="s">
        <v>29</v>
      </c>
      <c r="D10" s="62" t="str">
        <f t="shared" si="1"/>
        <v xml:space="preserve"> </v>
      </c>
      <c r="E10" s="76" t="e">
        <f t="shared" si="2"/>
        <v>#VALUE!</v>
      </c>
      <c r="F10" s="98" t="s">
        <v>47</v>
      </c>
      <c r="G10" s="61"/>
      <c r="H10" s="99" t="s">
        <v>25</v>
      </c>
      <c r="I10" s="62" t="str">
        <f>IF((G10=0)," ",'Tabelle1 (3)'!E13/1.3)</f>
        <v xml:space="preserve"> </v>
      </c>
      <c r="J10" s="76" t="e">
        <f t="shared" si="3"/>
        <v>#VALUE!</v>
      </c>
      <c r="K10" s="50" t="s">
        <v>47</v>
      </c>
      <c r="L10" s="61"/>
      <c r="M10" s="51" t="s">
        <v>62</v>
      </c>
      <c r="N10" s="62" t="str">
        <f t="shared" si="0"/>
        <v xml:space="preserve"> </v>
      </c>
      <c r="O10" s="76" t="e">
        <f t="shared" si="4"/>
        <v>#VALUE!</v>
      </c>
    </row>
    <row r="11" spans="1:15" x14ac:dyDescent="0.3">
      <c r="A11" s="40"/>
      <c r="B11" s="42"/>
      <c r="C11" s="52" t="s">
        <v>25</v>
      </c>
      <c r="D11" s="62" t="str">
        <f t="shared" si="1"/>
        <v xml:space="preserve"> </v>
      </c>
      <c r="E11" s="76" t="e">
        <f t="shared" si="2"/>
        <v>#VALUE!</v>
      </c>
      <c r="F11" s="98" t="s">
        <v>48</v>
      </c>
      <c r="G11" s="61"/>
      <c r="H11" s="99" t="s">
        <v>26</v>
      </c>
      <c r="I11" s="62" t="str">
        <f>IF((G11=0)," ",'Tabelle1 (3)'!E14/1.3)</f>
        <v xml:space="preserve"> </v>
      </c>
      <c r="J11" s="76" t="e">
        <f t="shared" si="3"/>
        <v>#VALUE!</v>
      </c>
      <c r="K11" s="50" t="s">
        <v>48</v>
      </c>
      <c r="L11" s="61"/>
      <c r="M11" s="51" t="s">
        <v>63</v>
      </c>
      <c r="N11" s="62" t="str">
        <f t="shared" si="0"/>
        <v xml:space="preserve"> </v>
      </c>
      <c r="O11" s="76" t="e">
        <f t="shared" si="4"/>
        <v>#VALUE!</v>
      </c>
    </row>
    <row r="12" spans="1:15" x14ac:dyDescent="0.3">
      <c r="A12" s="40"/>
      <c r="B12" s="42"/>
      <c r="C12" s="52" t="s">
        <v>30</v>
      </c>
      <c r="D12" s="62" t="str">
        <f t="shared" si="1"/>
        <v xml:space="preserve"> </v>
      </c>
      <c r="E12" s="76" t="e">
        <f t="shared" si="2"/>
        <v>#VALUE!</v>
      </c>
      <c r="F12" s="98" t="s">
        <v>49</v>
      </c>
      <c r="G12" s="61"/>
      <c r="H12" s="99" t="s">
        <v>27</v>
      </c>
      <c r="I12" s="62" t="str">
        <f>IF((G12=0)," ",'Tabelle1 (3)'!E15/1.3)</f>
        <v xml:space="preserve"> </v>
      </c>
      <c r="J12" s="76" t="e">
        <f t="shared" si="3"/>
        <v>#VALUE!</v>
      </c>
      <c r="K12" s="50" t="s">
        <v>49</v>
      </c>
      <c r="L12" s="61"/>
      <c r="M12" s="51" t="s">
        <v>64</v>
      </c>
      <c r="N12" s="62" t="str">
        <f t="shared" si="0"/>
        <v xml:space="preserve"> </v>
      </c>
      <c r="O12" s="76" t="e">
        <f t="shared" si="4"/>
        <v>#VALUE!</v>
      </c>
    </row>
    <row r="13" spans="1:15" x14ac:dyDescent="0.3">
      <c r="A13" s="40"/>
      <c r="B13" s="42"/>
      <c r="C13" s="52" t="s">
        <v>32</v>
      </c>
      <c r="D13" s="62" t="str">
        <f t="shared" si="1"/>
        <v xml:space="preserve"> </v>
      </c>
      <c r="E13" s="76" t="e">
        <f t="shared" si="2"/>
        <v>#VALUE!</v>
      </c>
      <c r="F13" s="98" t="s">
        <v>50</v>
      </c>
      <c r="G13" s="61"/>
      <c r="H13" s="99" t="s">
        <v>28</v>
      </c>
      <c r="I13" s="62" t="str">
        <f>IF((G13=0)," ",'Tabelle1 (3)'!E16/1.3)</f>
        <v xml:space="preserve"> </v>
      </c>
      <c r="J13" s="76" t="e">
        <f t="shared" si="3"/>
        <v>#VALUE!</v>
      </c>
      <c r="K13" s="50" t="s">
        <v>50</v>
      </c>
      <c r="L13" s="61"/>
      <c r="M13" s="51" t="s">
        <v>65</v>
      </c>
      <c r="N13" s="62" t="str">
        <f t="shared" si="0"/>
        <v xml:space="preserve"> </v>
      </c>
      <c r="O13" s="76" t="e">
        <f t="shared" si="4"/>
        <v>#VALUE!</v>
      </c>
    </row>
    <row r="14" spans="1:15" x14ac:dyDescent="0.3">
      <c r="A14" s="40"/>
      <c r="B14" s="42"/>
      <c r="C14" s="52" t="s">
        <v>26</v>
      </c>
      <c r="D14" s="62" t="str">
        <f t="shared" si="1"/>
        <v xml:space="preserve"> </v>
      </c>
      <c r="E14" s="76" t="e">
        <f t="shared" si="2"/>
        <v>#VALUE!</v>
      </c>
      <c r="F14" s="98" t="s">
        <v>51</v>
      </c>
      <c r="G14" s="61"/>
      <c r="H14" s="99" t="s">
        <v>29</v>
      </c>
      <c r="I14" s="62" t="str">
        <f>IF((G14=0)," ",'Tabelle1 (3)'!E17/1.3)</f>
        <v xml:space="preserve"> </v>
      </c>
      <c r="J14" s="76" t="e">
        <f t="shared" si="3"/>
        <v>#VALUE!</v>
      </c>
      <c r="K14" s="50" t="s">
        <v>51</v>
      </c>
      <c r="L14" s="61"/>
      <c r="M14" s="51" t="s">
        <v>66</v>
      </c>
      <c r="N14" s="62" t="str">
        <f t="shared" si="0"/>
        <v xml:space="preserve"> </v>
      </c>
      <c r="O14" s="76" t="e">
        <f t="shared" si="4"/>
        <v>#VALUE!</v>
      </c>
    </row>
    <row r="15" spans="1:15" x14ac:dyDescent="0.3">
      <c r="A15" s="40"/>
      <c r="B15" s="42"/>
      <c r="C15" s="52" t="s">
        <v>31</v>
      </c>
      <c r="D15" s="62" t="str">
        <f t="shared" si="1"/>
        <v xml:space="preserve"> </v>
      </c>
      <c r="E15" s="76" t="e">
        <f t="shared" si="2"/>
        <v>#VALUE!</v>
      </c>
      <c r="F15" s="98" t="s">
        <v>52</v>
      </c>
      <c r="G15" s="61"/>
      <c r="H15" s="99" t="s">
        <v>30</v>
      </c>
      <c r="I15" s="62" t="str">
        <f>IF((G15=0)," ",'Tabelle1 (3)'!E18/1.3)</f>
        <v xml:space="preserve"> </v>
      </c>
      <c r="J15" s="76" t="e">
        <f t="shared" si="3"/>
        <v>#VALUE!</v>
      </c>
      <c r="K15" s="50" t="s">
        <v>52</v>
      </c>
      <c r="L15" s="61"/>
      <c r="M15" s="51" t="s">
        <v>67</v>
      </c>
      <c r="N15" s="62" t="str">
        <f t="shared" si="0"/>
        <v xml:space="preserve"> </v>
      </c>
      <c r="O15" s="76" t="e">
        <f t="shared" si="4"/>
        <v>#VALUE!</v>
      </c>
    </row>
    <row r="16" spans="1:15" x14ac:dyDescent="0.3">
      <c r="A16" s="40"/>
      <c r="B16" s="42"/>
      <c r="C16" s="52" t="s">
        <v>27</v>
      </c>
      <c r="D16" s="62" t="str">
        <f t="shared" si="1"/>
        <v xml:space="preserve"> </v>
      </c>
      <c r="E16" s="76" t="e">
        <f t="shared" si="2"/>
        <v>#VALUE!</v>
      </c>
      <c r="F16" s="98" t="s">
        <v>53</v>
      </c>
      <c r="G16" s="61"/>
      <c r="H16" s="99" t="s">
        <v>31</v>
      </c>
      <c r="I16" s="62" t="str">
        <f>IF((G16=0)," ",'Tabelle1 (3)'!E19/1.3)</f>
        <v xml:space="preserve"> </v>
      </c>
      <c r="J16" s="76" t="e">
        <f t="shared" si="3"/>
        <v>#VALUE!</v>
      </c>
      <c r="K16" s="50" t="s">
        <v>53</v>
      </c>
      <c r="L16" s="61"/>
      <c r="M16" s="51" t="s">
        <v>68</v>
      </c>
      <c r="N16" s="62" t="str">
        <f t="shared" si="0"/>
        <v xml:space="preserve"> </v>
      </c>
      <c r="O16" s="76" t="e">
        <f t="shared" si="4"/>
        <v>#VALUE!</v>
      </c>
    </row>
    <row r="17" spans="1:15" x14ac:dyDescent="0.3">
      <c r="A17" s="40"/>
      <c r="B17" s="42"/>
      <c r="C17" s="52" t="s">
        <v>24</v>
      </c>
      <c r="D17" s="62" t="str">
        <f t="shared" si="1"/>
        <v xml:space="preserve"> </v>
      </c>
      <c r="E17" s="76" t="e">
        <f t="shared" si="2"/>
        <v>#VALUE!</v>
      </c>
      <c r="F17" s="98" t="s">
        <v>54</v>
      </c>
      <c r="G17" s="61"/>
      <c r="H17" s="99" t="s">
        <v>32</v>
      </c>
      <c r="I17" s="62" t="str">
        <f>IF((G17=0)," ",'Tabelle1 (3)'!E20/1.3)</f>
        <v xml:space="preserve"> </v>
      </c>
      <c r="J17" s="76" t="e">
        <f t="shared" si="3"/>
        <v>#VALUE!</v>
      </c>
      <c r="K17" s="50" t="s">
        <v>54</v>
      </c>
      <c r="L17" s="61"/>
      <c r="M17" s="51" t="s">
        <v>69</v>
      </c>
      <c r="N17" s="62" t="str">
        <f t="shared" si="0"/>
        <v xml:space="preserve"> </v>
      </c>
      <c r="O17" s="76" t="e">
        <f t="shared" si="4"/>
        <v>#VALUE!</v>
      </c>
    </row>
    <row r="18" spans="1:15" x14ac:dyDescent="0.3">
      <c r="A18" s="40"/>
      <c r="B18" s="42"/>
      <c r="C18" s="52" t="s">
        <v>23</v>
      </c>
      <c r="D18" s="62" t="str">
        <f t="shared" si="1"/>
        <v xml:space="preserve"> </v>
      </c>
      <c r="E18" s="76" t="e">
        <f t="shared" si="2"/>
        <v>#VALUE!</v>
      </c>
      <c r="F18" s="98" t="s">
        <v>55</v>
      </c>
      <c r="G18" s="61"/>
      <c r="H18" s="99" t="s">
        <v>33</v>
      </c>
      <c r="I18" s="62" t="str">
        <f>IF((G18=0)," ",'Tabelle1 (3)'!E21/1.3)</f>
        <v xml:space="preserve"> </v>
      </c>
      <c r="J18" s="76" t="e">
        <f t="shared" si="3"/>
        <v>#VALUE!</v>
      </c>
      <c r="K18" s="50" t="s">
        <v>55</v>
      </c>
      <c r="L18" s="61"/>
      <c r="M18" s="51" t="s">
        <v>70</v>
      </c>
      <c r="N18" s="62" t="str">
        <f t="shared" si="0"/>
        <v xml:space="preserve"> </v>
      </c>
      <c r="O18" s="76" t="e">
        <f t="shared" si="4"/>
        <v>#VALUE!</v>
      </c>
    </row>
    <row r="19" spans="1:15" ht="28.8" x14ac:dyDescent="0.3">
      <c r="A19" s="40"/>
      <c r="B19" s="42"/>
      <c r="C19" s="52" t="s">
        <v>21</v>
      </c>
      <c r="D19" s="62" t="str">
        <f t="shared" si="1"/>
        <v xml:space="preserve"> </v>
      </c>
      <c r="E19" s="76" t="e">
        <f t="shared" si="2"/>
        <v>#VALUE!</v>
      </c>
      <c r="F19" s="104"/>
      <c r="G19" s="105"/>
      <c r="H19" s="106" t="s">
        <v>94</v>
      </c>
      <c r="I19" s="63">
        <f>G21-'Tabelle1 (3)'!G28</f>
        <v>0</v>
      </c>
      <c r="J19" s="76" t="str">
        <f t="shared" si="3"/>
        <v xml:space="preserve"> </v>
      </c>
      <c r="K19" s="123" t="s">
        <v>80</v>
      </c>
      <c r="L19" s="124"/>
      <c r="M19" s="124"/>
      <c r="N19" s="125"/>
      <c r="O19" s="76" t="str">
        <f t="shared" si="4"/>
        <v xml:space="preserve"> </v>
      </c>
    </row>
    <row r="20" spans="1:15" ht="21" customHeight="1" x14ac:dyDescent="0.3">
      <c r="A20" s="40"/>
      <c r="B20" s="56"/>
      <c r="C20" s="52" t="s">
        <v>19</v>
      </c>
      <c r="D20" s="65">
        <f>(B21-(SUM(D5:D19)))</f>
        <v>0</v>
      </c>
      <c r="E20" s="76" t="str">
        <f t="shared" si="2"/>
        <v xml:space="preserve"> </v>
      </c>
      <c r="F20" s="104"/>
      <c r="G20" s="107"/>
      <c r="H20" s="107"/>
      <c r="I20" s="35"/>
      <c r="J20" s="76" t="str">
        <f t="shared" si="3"/>
        <v xml:space="preserve"> </v>
      </c>
      <c r="K20" s="126"/>
      <c r="L20" s="127"/>
      <c r="M20" s="127"/>
      <c r="N20" s="128"/>
      <c r="O20" s="76" t="str">
        <f t="shared" si="4"/>
        <v xml:space="preserve"> </v>
      </c>
    </row>
    <row r="21" spans="1:15" ht="29.4" thickBot="1" x14ac:dyDescent="0.35">
      <c r="A21" s="40"/>
      <c r="B21" s="67">
        <f>SUM(B4:B19)</f>
        <v>0</v>
      </c>
      <c r="C21" s="58" t="s">
        <v>40</v>
      </c>
      <c r="D21" s="66">
        <f>SUM(D4:D20)</f>
        <v>0</v>
      </c>
      <c r="E21" s="75"/>
      <c r="F21" s="100"/>
      <c r="G21" s="101">
        <f>SUM(G4:G19)</f>
        <v>0</v>
      </c>
      <c r="H21" s="102" t="s">
        <v>40</v>
      </c>
      <c r="I21" s="103">
        <f>SUM(I4:I19)</f>
        <v>0</v>
      </c>
      <c r="J21" s="74"/>
      <c r="K21" s="59"/>
      <c r="L21" s="69">
        <f>SUM(L4:L19)</f>
        <v>0</v>
      </c>
      <c r="M21" s="60" t="s">
        <v>40</v>
      </c>
      <c r="N21" s="68">
        <f>SUM(N4:N20)</f>
        <v>0</v>
      </c>
      <c r="O21" s="74"/>
    </row>
    <row r="22" spans="1:15" ht="14.25" customHeight="1" x14ac:dyDescent="0.3">
      <c r="A22" s="40"/>
      <c r="B22" s="139" t="e">
        <f>IF(('Tabelle1 (2)'!C43&lt;50%),("Check Quantity DB 45205-0901 / DE 45244-0001")," ")</f>
        <v>#DIV/0!</v>
      </c>
      <c r="C22" s="139"/>
      <c r="D22" s="139"/>
      <c r="E22" s="70"/>
      <c r="J22" s="70"/>
      <c r="K22" s="40"/>
      <c r="L22" s="40"/>
      <c r="M22" s="40"/>
      <c r="N22" s="40"/>
      <c r="O22" s="70"/>
    </row>
    <row r="23" spans="1:15" s="109" customFormat="1" ht="152.4" customHeight="1" x14ac:dyDescent="0.3">
      <c r="A23" s="130" t="s">
        <v>97</v>
      </c>
      <c r="B23" s="140"/>
      <c r="C23" s="140"/>
      <c r="D23" s="140"/>
      <c r="E23" s="140"/>
      <c r="F23" s="140"/>
      <c r="G23" s="140"/>
      <c r="H23" s="140"/>
      <c r="I23" s="140"/>
      <c r="J23" s="140"/>
      <c r="O23" s="110"/>
    </row>
  </sheetData>
  <sheetProtection algorithmName="SHA-512" hashValue="ICbbc6eveDqk/wUhsIrLJVZIILjKVemj6dknk7LOiaIwd9mcuN4ZzWI0a6Hv2EQDbX32XIH8ufhVhc7tjsFymw==" saltValue="2MNXDgCId/ngyAyTp0pYsw==" spinCount="100000" sheet="1" objects="1" scenarios="1" selectLockedCells="1"/>
  <mergeCells count="11">
    <mergeCell ref="B1:D1"/>
    <mergeCell ref="F1:I1"/>
    <mergeCell ref="K1:N1"/>
    <mergeCell ref="B2:D2"/>
    <mergeCell ref="F2:I2"/>
    <mergeCell ref="K2:N2"/>
    <mergeCell ref="A23:J23"/>
    <mergeCell ref="G3:H3"/>
    <mergeCell ref="L3:M3"/>
    <mergeCell ref="K19:N20"/>
    <mergeCell ref="B22:D22"/>
  </mergeCells>
  <conditionalFormatting sqref="E1:E22 E24:E1048576 J24:J1048576 O22:O1048576">
    <cfRule type="cellIs" dxfId="5" priority="4" operator="between">
      <formula>0</formula>
      <formula>1.0001</formula>
    </cfRule>
  </conditionalFormatting>
  <conditionalFormatting sqref="J1:J22">
    <cfRule type="cellIs" dxfId="4" priority="3" operator="between">
      <formula>0</formula>
      <formula>1.0001</formula>
    </cfRule>
  </conditionalFormatting>
  <conditionalFormatting sqref="O1:O20">
    <cfRule type="cellIs" dxfId="3" priority="2" operator="between">
      <formula>0</formula>
      <formula>1.0001</formula>
    </cfRule>
  </conditionalFormatting>
  <conditionalFormatting sqref="O21">
    <cfRule type="cellIs" dxfId="2" priority="1" operator="between">
      <formula>0</formula>
      <formula>1.0001</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0261B3C-F00F-4988-8E0B-8177812D0441}">
            <xm:f>'Tabelle1 (2)'!$C$43&lt;50%</xm:f>
            <x14:dxf>
              <fill>
                <patternFill>
                  <bgColor rgb="FFFF0000"/>
                </patternFill>
              </fill>
            </x14:dxf>
          </x14:cfRule>
          <xm:sqref>B4</xm:sqref>
        </x14:conditionalFormatting>
        <x14:conditionalFormatting xmlns:xm="http://schemas.microsoft.com/office/excel/2006/main">
          <x14:cfRule type="expression" priority="5" id="{DAF29D54-A97F-409D-B7AB-844E142096CF}">
            <xm:f>'Tabelle1 (2)'!$C$43&lt;50%</xm:f>
            <x14:dxf>
              <fill>
                <patternFill>
                  <bgColor rgb="FFFF0000"/>
                </patternFill>
              </fill>
            </x14:dxf>
          </x14:cfRule>
          <xm:sqref>D20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4:K45"/>
  <sheetViews>
    <sheetView topLeftCell="A4" workbookViewId="0">
      <selection activeCell="B7" sqref="B7"/>
    </sheetView>
  </sheetViews>
  <sheetFormatPr baseColWidth="10" defaultRowHeight="14.4" x14ac:dyDescent="0.3"/>
  <cols>
    <col min="1" max="1" width="13.5546875" customWidth="1"/>
    <col min="2" max="2" width="17.109375" customWidth="1"/>
    <col min="3" max="3" width="11.6640625" style="10" customWidth="1"/>
    <col min="4" max="4" width="13.33203125" customWidth="1"/>
    <col min="5" max="6" width="21.44140625" customWidth="1"/>
    <col min="7" max="7" width="23.6640625" customWidth="1"/>
    <col min="8" max="8" width="10.88671875" customWidth="1"/>
    <col min="9" max="9" width="24.88671875" customWidth="1"/>
    <col min="10" max="11" width="11.44140625" customWidth="1"/>
  </cols>
  <sheetData>
    <row r="4" spans="1:11" x14ac:dyDescent="0.3">
      <c r="A4" t="s">
        <v>39</v>
      </c>
    </row>
    <row r="6" spans="1:11" x14ac:dyDescent="0.3">
      <c r="A6" s="2"/>
      <c r="B6" s="2" t="s">
        <v>35</v>
      </c>
      <c r="C6" s="11" t="s">
        <v>0</v>
      </c>
      <c r="D6" s="11" t="s">
        <v>36</v>
      </c>
      <c r="E6" s="2" t="s">
        <v>37</v>
      </c>
      <c r="F6" s="1" t="s">
        <v>1</v>
      </c>
      <c r="G6" s="11" t="s">
        <v>38</v>
      </c>
      <c r="H6" s="27" t="s">
        <v>1</v>
      </c>
      <c r="I6" s="11" t="s">
        <v>2</v>
      </c>
    </row>
    <row r="7" spans="1:11" x14ac:dyDescent="0.3">
      <c r="A7" s="4" t="s">
        <v>3</v>
      </c>
      <c r="B7" s="19">
        <f>'DBM → DBP FANTASTIC COLOR'!G4</f>
        <v>0</v>
      </c>
      <c r="C7" s="20">
        <f>B7*0.23</f>
        <v>0</v>
      </c>
      <c r="D7" s="25"/>
      <c r="E7" s="14">
        <f>C7*1.3*1.111</f>
        <v>0</v>
      </c>
      <c r="F7" s="5" t="s">
        <v>34</v>
      </c>
      <c r="G7" s="28">
        <f t="shared" ref="G7:G21" si="0">D7*1.3</f>
        <v>0</v>
      </c>
      <c r="H7" s="29" t="s">
        <v>34</v>
      </c>
      <c r="I7" s="11" t="e">
        <f>100*C7/C22</f>
        <v>#DIV/0!</v>
      </c>
      <c r="J7">
        <v>0.23</v>
      </c>
      <c r="K7">
        <f>J7*1.111</f>
        <v>0.25553000000000003</v>
      </c>
    </row>
    <row r="8" spans="1:11" x14ac:dyDescent="0.3">
      <c r="A8" s="4" t="s">
        <v>4</v>
      </c>
      <c r="B8" s="19">
        <f>'DBM → DBP FANTASTIC COLOR'!G5</f>
        <v>0</v>
      </c>
      <c r="C8" s="20">
        <f>B8*0.37</f>
        <v>0</v>
      </c>
      <c r="D8" s="25"/>
      <c r="E8" s="14">
        <f t="shared" ref="E8:E21" si="1">C8*1.3</f>
        <v>0</v>
      </c>
      <c r="F8" s="5" t="s">
        <v>20</v>
      </c>
      <c r="G8" s="28">
        <f t="shared" si="0"/>
        <v>0</v>
      </c>
      <c r="H8" s="29" t="s">
        <v>20</v>
      </c>
      <c r="I8" s="11" t="e">
        <f>100*C8/C22</f>
        <v>#DIV/0!</v>
      </c>
      <c r="J8">
        <v>0.37</v>
      </c>
    </row>
    <row r="9" spans="1:11" x14ac:dyDescent="0.3">
      <c r="A9" s="4" t="s">
        <v>5</v>
      </c>
      <c r="B9" s="19">
        <f>'DBM → DBP FANTASTIC COLOR'!G6</f>
        <v>0</v>
      </c>
      <c r="C9" s="20">
        <f>B9*0.0845</f>
        <v>0</v>
      </c>
      <c r="D9" s="25"/>
      <c r="E9" s="14">
        <f t="shared" si="1"/>
        <v>0</v>
      </c>
      <c r="F9" s="5" t="s">
        <v>21</v>
      </c>
      <c r="G9" s="28">
        <f t="shared" si="0"/>
        <v>0</v>
      </c>
      <c r="H9" s="29" t="s">
        <v>21</v>
      </c>
      <c r="I9" s="11" t="e">
        <f>100*C9/C22</f>
        <v>#DIV/0!</v>
      </c>
      <c r="J9">
        <v>8.4500000000000006E-2</v>
      </c>
    </row>
    <row r="10" spans="1:11" x14ac:dyDescent="0.3">
      <c r="A10" s="4" t="s">
        <v>6</v>
      </c>
      <c r="B10" s="19">
        <f>'DBM → DBP FANTASTIC COLOR'!G7</f>
        <v>0</v>
      </c>
      <c r="C10" s="20">
        <f>B10*0.18</f>
        <v>0</v>
      </c>
      <c r="D10" s="25"/>
      <c r="E10" s="14">
        <f t="shared" si="1"/>
        <v>0</v>
      </c>
      <c r="F10" s="5" t="s">
        <v>22</v>
      </c>
      <c r="G10" s="28">
        <f t="shared" si="0"/>
        <v>0</v>
      </c>
      <c r="H10" s="29" t="s">
        <v>22</v>
      </c>
      <c r="I10" s="11" t="e">
        <f>100*C10/C22</f>
        <v>#DIV/0!</v>
      </c>
      <c r="J10">
        <v>0.18</v>
      </c>
    </row>
    <row r="11" spans="1:11" x14ac:dyDescent="0.3">
      <c r="A11" s="4" t="s">
        <v>7</v>
      </c>
      <c r="B11" s="19">
        <f>'DBM → DBP FANTASTIC COLOR'!G8</f>
        <v>0</v>
      </c>
      <c r="C11" s="20">
        <f>B11*0.117</f>
        <v>0</v>
      </c>
      <c r="D11" s="25"/>
      <c r="E11" s="14">
        <f t="shared" si="1"/>
        <v>0</v>
      </c>
      <c r="F11" s="5" t="s">
        <v>23</v>
      </c>
      <c r="G11" s="28">
        <f t="shared" si="0"/>
        <v>0</v>
      </c>
      <c r="H11" s="29" t="s">
        <v>23</v>
      </c>
      <c r="I11" s="11" t="e">
        <f>100*C11/C22</f>
        <v>#DIV/0!</v>
      </c>
      <c r="J11">
        <v>0.11700000000000001</v>
      </c>
    </row>
    <row r="12" spans="1:11" x14ac:dyDescent="0.3">
      <c r="A12" s="4" t="s">
        <v>8</v>
      </c>
      <c r="B12" s="19">
        <f>'DBM → DBP FANTASTIC COLOR'!G9</f>
        <v>0</v>
      </c>
      <c r="C12" s="20">
        <f>B12*0.17766</f>
        <v>0</v>
      </c>
      <c r="D12" s="25"/>
      <c r="E12" s="14">
        <f t="shared" si="1"/>
        <v>0</v>
      </c>
      <c r="F12" s="5" t="s">
        <v>24</v>
      </c>
      <c r="G12" s="28">
        <f t="shared" si="0"/>
        <v>0</v>
      </c>
      <c r="H12" s="29" t="s">
        <v>24</v>
      </c>
      <c r="I12" s="11" t="e">
        <f>100*C12/C22</f>
        <v>#DIV/0!</v>
      </c>
      <c r="J12">
        <v>0.17766000000000001</v>
      </c>
    </row>
    <row r="13" spans="1:11" x14ac:dyDescent="0.3">
      <c r="A13" s="4" t="s">
        <v>9</v>
      </c>
      <c r="B13" s="19">
        <f>'DBM → DBP FANTASTIC COLOR'!G10</f>
        <v>0</v>
      </c>
      <c r="C13" s="20">
        <f>B13*0.098</f>
        <v>0</v>
      </c>
      <c r="D13" s="25"/>
      <c r="E13" s="14">
        <f t="shared" si="1"/>
        <v>0</v>
      </c>
      <c r="F13" s="5" t="s">
        <v>25</v>
      </c>
      <c r="G13" s="28">
        <f t="shared" si="0"/>
        <v>0</v>
      </c>
      <c r="H13" s="29" t="s">
        <v>25</v>
      </c>
      <c r="I13" s="11" t="e">
        <f>100*C13/C22</f>
        <v>#DIV/0!</v>
      </c>
      <c r="J13">
        <v>9.8000000000000004E-2</v>
      </c>
    </row>
    <row r="14" spans="1:11" x14ac:dyDescent="0.3">
      <c r="A14" s="4" t="s">
        <v>10</v>
      </c>
      <c r="B14" s="19">
        <f>'DBM → DBP FANTASTIC COLOR'!G11</f>
        <v>0</v>
      </c>
      <c r="C14" s="20">
        <f>B14*0.13</f>
        <v>0</v>
      </c>
      <c r="D14" s="25"/>
      <c r="E14" s="14">
        <f t="shared" si="1"/>
        <v>0</v>
      </c>
      <c r="F14" s="5" t="s">
        <v>26</v>
      </c>
      <c r="G14" s="28">
        <f t="shared" si="0"/>
        <v>0</v>
      </c>
      <c r="H14" s="29" t="s">
        <v>26</v>
      </c>
      <c r="I14" s="11" t="e">
        <f>100*C14/C22</f>
        <v>#DIV/0!</v>
      </c>
      <c r="J14">
        <v>0.13</v>
      </c>
    </row>
    <row r="15" spans="1:11" x14ac:dyDescent="0.3">
      <c r="A15" s="4" t="s">
        <v>11</v>
      </c>
      <c r="B15" s="19">
        <f>'DBM → DBP FANTASTIC COLOR'!G12</f>
        <v>0</v>
      </c>
      <c r="C15" s="20">
        <f>B15*0.14</f>
        <v>0</v>
      </c>
      <c r="D15" s="25"/>
      <c r="E15" s="14">
        <f t="shared" si="1"/>
        <v>0</v>
      </c>
      <c r="F15" s="5" t="s">
        <v>27</v>
      </c>
      <c r="G15" s="28">
        <f t="shared" si="0"/>
        <v>0</v>
      </c>
      <c r="H15" s="29" t="s">
        <v>27</v>
      </c>
      <c r="I15" s="11" t="e">
        <f>100*C15/C22</f>
        <v>#DIV/0!</v>
      </c>
      <c r="J15">
        <v>0.14000000000000001</v>
      </c>
    </row>
    <row r="16" spans="1:11" x14ac:dyDescent="0.3">
      <c r="A16" s="4" t="s">
        <v>12</v>
      </c>
      <c r="B16" s="19">
        <f>'DBM → DBP FANTASTIC COLOR'!G13</f>
        <v>0</v>
      </c>
      <c r="C16" s="20">
        <f>B16*0.2</f>
        <v>0</v>
      </c>
      <c r="D16" s="25"/>
      <c r="E16" s="14">
        <f t="shared" si="1"/>
        <v>0</v>
      </c>
      <c r="F16" s="5" t="s">
        <v>28</v>
      </c>
      <c r="G16" s="28">
        <f t="shared" si="0"/>
        <v>0</v>
      </c>
      <c r="H16" s="29" t="s">
        <v>28</v>
      </c>
      <c r="I16" s="11" t="e">
        <f>100*C16/C22</f>
        <v>#DIV/0!</v>
      </c>
      <c r="J16">
        <v>0.2</v>
      </c>
    </row>
    <row r="17" spans="1:10" x14ac:dyDescent="0.3">
      <c r="A17" s="4" t="s">
        <v>13</v>
      </c>
      <c r="B17" s="19">
        <f>'DBM → DBP FANTASTIC COLOR'!G14</f>
        <v>0</v>
      </c>
      <c r="C17" s="20">
        <f>B17*0.265</f>
        <v>0</v>
      </c>
      <c r="D17" s="25"/>
      <c r="E17" s="14">
        <f t="shared" si="1"/>
        <v>0</v>
      </c>
      <c r="F17" s="5" t="s">
        <v>29</v>
      </c>
      <c r="G17" s="28">
        <f t="shared" si="0"/>
        <v>0</v>
      </c>
      <c r="H17" s="29" t="s">
        <v>29</v>
      </c>
      <c r="I17" s="11" t="e">
        <f>100*C17/C22</f>
        <v>#DIV/0!</v>
      </c>
      <c r="J17">
        <v>0.26500000000000001</v>
      </c>
    </row>
    <row r="18" spans="1:10" x14ac:dyDescent="0.3">
      <c r="A18" s="4" t="s">
        <v>14</v>
      </c>
      <c r="B18" s="19">
        <f>'DBM → DBP FANTASTIC COLOR'!G15</f>
        <v>0</v>
      </c>
      <c r="C18" s="20">
        <f>B18*0.34</f>
        <v>0</v>
      </c>
      <c r="D18" s="25"/>
      <c r="E18" s="14">
        <f t="shared" si="1"/>
        <v>0</v>
      </c>
      <c r="F18" s="5" t="s">
        <v>30</v>
      </c>
      <c r="G18" s="28">
        <f t="shared" si="0"/>
        <v>0</v>
      </c>
      <c r="H18" s="29" t="s">
        <v>30</v>
      </c>
      <c r="I18" s="11" t="e">
        <f>100*C18/C22</f>
        <v>#DIV/0!</v>
      </c>
      <c r="J18">
        <v>0.34</v>
      </c>
    </row>
    <row r="19" spans="1:10" x14ac:dyDescent="0.3">
      <c r="A19" s="4" t="s">
        <v>15</v>
      </c>
      <c r="B19" s="19">
        <f>'DBM → DBP FANTASTIC COLOR'!G16</f>
        <v>0</v>
      </c>
      <c r="C19" s="20">
        <f>B19*0.165</f>
        <v>0</v>
      </c>
      <c r="D19" s="25"/>
      <c r="E19" s="14">
        <f t="shared" si="1"/>
        <v>0</v>
      </c>
      <c r="F19" s="5" t="s">
        <v>31</v>
      </c>
      <c r="G19" s="28">
        <f t="shared" si="0"/>
        <v>0</v>
      </c>
      <c r="H19" s="29" t="s">
        <v>31</v>
      </c>
      <c r="I19" s="11" t="e">
        <f>100*C19/C22</f>
        <v>#DIV/0!</v>
      </c>
      <c r="J19">
        <v>0.16500000000000001</v>
      </c>
    </row>
    <row r="20" spans="1:10" x14ac:dyDescent="0.3">
      <c r="A20" s="4" t="s">
        <v>16</v>
      </c>
      <c r="B20" s="19">
        <f>'DBM → DBP FANTASTIC COLOR'!G17</f>
        <v>0</v>
      </c>
      <c r="C20" s="20">
        <f>B20*0.29</f>
        <v>0</v>
      </c>
      <c r="D20" s="25"/>
      <c r="E20" s="14">
        <f t="shared" si="1"/>
        <v>0</v>
      </c>
      <c r="F20" s="5" t="s">
        <v>32</v>
      </c>
      <c r="G20" s="28">
        <f t="shared" si="0"/>
        <v>0</v>
      </c>
      <c r="H20" s="29" t="s">
        <v>32</v>
      </c>
      <c r="I20" s="11" t="e">
        <f>100*C20/C22</f>
        <v>#DIV/0!</v>
      </c>
      <c r="J20">
        <v>0.28999999999999998</v>
      </c>
    </row>
    <row r="21" spans="1:10" ht="15" thickBot="1" x14ac:dyDescent="0.35">
      <c r="A21" s="6" t="s">
        <v>17</v>
      </c>
      <c r="B21" s="19">
        <f>'DBM → DBP FANTASTIC COLOR'!G18</f>
        <v>0</v>
      </c>
      <c r="C21" s="21">
        <f>B21*0.288</f>
        <v>0</v>
      </c>
      <c r="D21" s="26"/>
      <c r="E21" s="15">
        <f t="shared" si="1"/>
        <v>0</v>
      </c>
      <c r="F21" s="7" t="s">
        <v>33</v>
      </c>
      <c r="G21" s="30">
        <f t="shared" si="0"/>
        <v>0</v>
      </c>
      <c r="H21" s="31" t="s">
        <v>33</v>
      </c>
      <c r="I21" s="32" t="e">
        <f>100*C21/C22</f>
        <v>#DIV/0!</v>
      </c>
      <c r="J21">
        <v>0.28799999999999998</v>
      </c>
    </row>
    <row r="22" spans="1:10" ht="15" thickTop="1" x14ac:dyDescent="0.3">
      <c r="A22" s="3" t="s">
        <v>18</v>
      </c>
      <c r="B22" s="16">
        <f>SUM(B7:B21)</f>
        <v>0</v>
      </c>
      <c r="C22" s="22">
        <f>SUM(C7:C21)</f>
        <v>0</v>
      </c>
      <c r="D22" s="12">
        <f>SUM(D7:D21)</f>
        <v>0</v>
      </c>
      <c r="E22" s="16">
        <f>SUM(E7:E21)</f>
        <v>0</v>
      </c>
      <c r="F22" s="3"/>
      <c r="G22" s="12">
        <f>SUM(G7:G21)</f>
        <v>0</v>
      </c>
      <c r="H22" s="33"/>
      <c r="I22" s="33" t="e">
        <f>SUM(I7:I21)</f>
        <v>#DIV/0!</v>
      </c>
    </row>
    <row r="23" spans="1:10" x14ac:dyDescent="0.3">
      <c r="B23" s="23"/>
      <c r="C23" s="24"/>
      <c r="D23" s="11"/>
      <c r="E23" s="17">
        <f>B22-E22</f>
        <v>0</v>
      </c>
      <c r="F23" s="2" t="s">
        <v>19</v>
      </c>
      <c r="G23" s="34">
        <f>100-G22</f>
        <v>100</v>
      </c>
      <c r="H23" s="11" t="s">
        <v>19</v>
      </c>
      <c r="I23" s="11"/>
    </row>
    <row r="24" spans="1:10" x14ac:dyDescent="0.3">
      <c r="A24" s="3" t="s">
        <v>18</v>
      </c>
      <c r="B24" s="18">
        <f>B22</f>
        <v>0</v>
      </c>
      <c r="C24" s="13"/>
      <c r="D24" s="9"/>
      <c r="E24" s="18">
        <f>SUM(E22:E23)</f>
        <v>0</v>
      </c>
      <c r="F24" s="9"/>
      <c r="G24" s="9"/>
      <c r="H24" s="9"/>
      <c r="I24" s="8"/>
    </row>
    <row r="28" spans="1:10" x14ac:dyDescent="0.3">
      <c r="A28" t="s">
        <v>79</v>
      </c>
      <c r="B28" s="2">
        <f>'DBP  → DBP'!B4</f>
        <v>0</v>
      </c>
      <c r="C28" s="36" t="e">
        <f t="shared" ref="C28:C43" si="2">B28/B$45</f>
        <v>#DIV/0!</v>
      </c>
      <c r="F28" t="s">
        <v>18</v>
      </c>
      <c r="G28">
        <f>SUM('DBM → DBP FANTASTIC COLOR'!I4:I18)</f>
        <v>0</v>
      </c>
    </row>
    <row r="29" spans="1:10" x14ac:dyDescent="0.3">
      <c r="B29" s="2">
        <f>'DBP  → DBP'!B5</f>
        <v>0</v>
      </c>
      <c r="C29" s="36" t="e">
        <f t="shared" si="2"/>
        <v>#DIV/0!</v>
      </c>
    </row>
    <row r="30" spans="1:10" x14ac:dyDescent="0.3">
      <c r="B30" s="2">
        <f>'DBP  → DBP'!B6</f>
        <v>0</v>
      </c>
      <c r="C30" s="36" t="e">
        <f t="shared" si="2"/>
        <v>#DIV/0!</v>
      </c>
    </row>
    <row r="31" spans="1:10" x14ac:dyDescent="0.3">
      <c r="B31" s="2">
        <f>'DBP  → DBP'!B7</f>
        <v>0</v>
      </c>
      <c r="C31" s="36" t="e">
        <f t="shared" si="2"/>
        <v>#DIV/0!</v>
      </c>
    </row>
    <row r="32" spans="1:10" x14ac:dyDescent="0.3">
      <c r="B32" s="2">
        <f>'DBP  → DBP'!B8</f>
        <v>0</v>
      </c>
      <c r="C32" s="36" t="e">
        <f t="shared" si="2"/>
        <v>#DIV/0!</v>
      </c>
    </row>
    <row r="33" spans="2:3" x14ac:dyDescent="0.3">
      <c r="B33" s="2">
        <f>'DBP  → DBP'!B9</f>
        <v>0</v>
      </c>
      <c r="C33" s="36" t="e">
        <f t="shared" si="2"/>
        <v>#DIV/0!</v>
      </c>
    </row>
    <row r="34" spans="2:3" x14ac:dyDescent="0.3">
      <c r="B34" s="2">
        <f>'DBP  → DBP'!B10</f>
        <v>0</v>
      </c>
      <c r="C34" s="36" t="e">
        <f t="shared" si="2"/>
        <v>#DIV/0!</v>
      </c>
    </row>
    <row r="35" spans="2:3" x14ac:dyDescent="0.3">
      <c r="B35" s="2">
        <f>'DBP  → DBP'!B11</f>
        <v>0</v>
      </c>
      <c r="C35" s="36" t="e">
        <f t="shared" si="2"/>
        <v>#DIV/0!</v>
      </c>
    </row>
    <row r="36" spans="2:3" x14ac:dyDescent="0.3">
      <c r="B36" s="2">
        <f>'DBP  → DBP'!B12</f>
        <v>0</v>
      </c>
      <c r="C36" s="36" t="e">
        <f t="shared" si="2"/>
        <v>#DIV/0!</v>
      </c>
    </row>
    <row r="37" spans="2:3" x14ac:dyDescent="0.3">
      <c r="B37" s="2">
        <f>'DBP  → DBP'!B13</f>
        <v>0</v>
      </c>
      <c r="C37" s="36" t="e">
        <f t="shared" si="2"/>
        <v>#DIV/0!</v>
      </c>
    </row>
    <row r="38" spans="2:3" x14ac:dyDescent="0.3">
      <c r="B38" s="2">
        <f>'DBP  → DBP'!B14</f>
        <v>0</v>
      </c>
      <c r="C38" s="36" t="e">
        <f t="shared" si="2"/>
        <v>#DIV/0!</v>
      </c>
    </row>
    <row r="39" spans="2:3" x14ac:dyDescent="0.3">
      <c r="B39" s="2">
        <f>'DBP  → DBP'!B15</f>
        <v>0</v>
      </c>
      <c r="C39" s="36" t="e">
        <f t="shared" si="2"/>
        <v>#DIV/0!</v>
      </c>
    </row>
    <row r="40" spans="2:3" x14ac:dyDescent="0.3">
      <c r="B40" s="2">
        <f>'DBP  → DBP'!B16</f>
        <v>0</v>
      </c>
      <c r="C40" s="36" t="e">
        <f t="shared" si="2"/>
        <v>#DIV/0!</v>
      </c>
    </row>
    <row r="41" spans="2:3" x14ac:dyDescent="0.3">
      <c r="B41" s="2">
        <f>'DBP  → DBP'!B17</f>
        <v>0</v>
      </c>
      <c r="C41" s="36" t="e">
        <f t="shared" si="2"/>
        <v>#DIV/0!</v>
      </c>
    </row>
    <row r="42" spans="2:3" x14ac:dyDescent="0.3">
      <c r="B42" s="2">
        <f>'DBP  → DBP'!B18</f>
        <v>0</v>
      </c>
      <c r="C42" s="36" t="e">
        <f t="shared" si="2"/>
        <v>#DIV/0!</v>
      </c>
    </row>
    <row r="43" spans="2:3" x14ac:dyDescent="0.3">
      <c r="B43" s="2">
        <f>'DBP  → DBP'!B19</f>
        <v>0</v>
      </c>
      <c r="C43" s="36" t="e">
        <f t="shared" si="2"/>
        <v>#DIV/0!</v>
      </c>
    </row>
    <row r="45" spans="2:3" x14ac:dyDescent="0.3">
      <c r="B45">
        <f>SUM(B28:B43)</f>
        <v>0</v>
      </c>
      <c r="C45" s="10" t="str">
        <f>IF((B45=0)," ",(B28/B$45))</f>
        <v xml:space="preserve"> </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4:K45"/>
  <sheetViews>
    <sheetView topLeftCell="A4" workbookViewId="0">
      <selection activeCell="G28" sqref="G28"/>
    </sheetView>
  </sheetViews>
  <sheetFormatPr baseColWidth="10" defaultRowHeight="14.4" x14ac:dyDescent="0.3"/>
  <cols>
    <col min="1" max="1" width="13.5546875" customWidth="1"/>
    <col min="2" max="2" width="17.109375" customWidth="1"/>
    <col min="3" max="3" width="11.6640625" style="10" customWidth="1"/>
    <col min="4" max="4" width="13.33203125" customWidth="1"/>
    <col min="5" max="6" width="21.44140625" customWidth="1"/>
    <col min="7" max="7" width="23.6640625" customWidth="1"/>
    <col min="8" max="8" width="10.88671875" customWidth="1"/>
    <col min="9" max="9" width="24.88671875" customWidth="1"/>
    <col min="10" max="11" width="11.44140625" customWidth="1"/>
  </cols>
  <sheetData>
    <row r="4" spans="1:11" x14ac:dyDescent="0.3">
      <c r="A4" t="s">
        <v>39</v>
      </c>
    </row>
    <row r="6" spans="1:11" x14ac:dyDescent="0.3">
      <c r="A6" s="2"/>
      <c r="B6" s="2" t="s">
        <v>35</v>
      </c>
      <c r="C6" s="11" t="s">
        <v>0</v>
      </c>
      <c r="D6" s="11" t="s">
        <v>36</v>
      </c>
      <c r="E6" s="2" t="s">
        <v>37</v>
      </c>
      <c r="F6" s="1" t="s">
        <v>1</v>
      </c>
      <c r="G6" s="11" t="s">
        <v>38</v>
      </c>
      <c r="H6" s="27" t="s">
        <v>1</v>
      </c>
      <c r="I6" s="11" t="s">
        <v>2</v>
      </c>
    </row>
    <row r="7" spans="1:11" x14ac:dyDescent="0.3">
      <c r="A7" s="4" t="s">
        <v>3</v>
      </c>
      <c r="B7" s="19">
        <f>'DBM → DBP UNA-COLOR'!G4</f>
        <v>0</v>
      </c>
      <c r="C7" s="20">
        <f>B7*0.23</f>
        <v>0</v>
      </c>
      <c r="D7" s="25"/>
      <c r="E7" s="14">
        <f>C7*1.3*1.111</f>
        <v>0</v>
      </c>
      <c r="F7" s="5" t="s">
        <v>34</v>
      </c>
      <c r="G7" s="28">
        <f t="shared" ref="G7:G21" si="0">D7*1.3</f>
        <v>0</v>
      </c>
      <c r="H7" s="29" t="s">
        <v>34</v>
      </c>
      <c r="I7" s="11" t="e">
        <f>100*C7/C22</f>
        <v>#DIV/0!</v>
      </c>
      <c r="J7">
        <v>0.23</v>
      </c>
      <c r="K7">
        <f>J7*1.111</f>
        <v>0.25553000000000003</v>
      </c>
    </row>
    <row r="8" spans="1:11" x14ac:dyDescent="0.3">
      <c r="A8" s="4" t="s">
        <v>4</v>
      </c>
      <c r="B8" s="19">
        <f>'DBM → DBP UNA-COLOR'!G5</f>
        <v>0</v>
      </c>
      <c r="C8" s="20">
        <f>B8*0.37</f>
        <v>0</v>
      </c>
      <c r="D8" s="25"/>
      <c r="E8" s="14">
        <f t="shared" ref="E8:E21" si="1">C8*1.3</f>
        <v>0</v>
      </c>
      <c r="F8" s="5" t="s">
        <v>20</v>
      </c>
      <c r="G8" s="28">
        <f t="shared" si="0"/>
        <v>0</v>
      </c>
      <c r="H8" s="29" t="s">
        <v>20</v>
      </c>
      <c r="I8" s="11" t="e">
        <f>100*C8/C22</f>
        <v>#DIV/0!</v>
      </c>
      <c r="J8">
        <v>0.37</v>
      </c>
    </row>
    <row r="9" spans="1:11" x14ac:dyDescent="0.3">
      <c r="A9" s="4" t="s">
        <v>5</v>
      </c>
      <c r="B9" s="19">
        <f>'DBM → DBP UNA-COLOR'!G6</f>
        <v>0</v>
      </c>
      <c r="C9" s="20">
        <f>B9*0.0845</f>
        <v>0</v>
      </c>
      <c r="D9" s="25"/>
      <c r="E9" s="14">
        <f t="shared" si="1"/>
        <v>0</v>
      </c>
      <c r="F9" s="5" t="s">
        <v>21</v>
      </c>
      <c r="G9" s="28">
        <f t="shared" si="0"/>
        <v>0</v>
      </c>
      <c r="H9" s="29" t="s">
        <v>21</v>
      </c>
      <c r="I9" s="11" t="e">
        <f>100*C9/C22</f>
        <v>#DIV/0!</v>
      </c>
      <c r="J9">
        <v>8.4500000000000006E-2</v>
      </c>
    </row>
    <row r="10" spans="1:11" x14ac:dyDescent="0.3">
      <c r="A10" s="4" t="s">
        <v>6</v>
      </c>
      <c r="B10" s="19">
        <f>'DBM → DBP UNA-COLOR'!G7</f>
        <v>0</v>
      </c>
      <c r="C10" s="20">
        <f>B10*0.18</f>
        <v>0</v>
      </c>
      <c r="D10" s="25"/>
      <c r="E10" s="14">
        <f t="shared" si="1"/>
        <v>0</v>
      </c>
      <c r="F10" s="5" t="s">
        <v>22</v>
      </c>
      <c r="G10" s="28">
        <f t="shared" si="0"/>
        <v>0</v>
      </c>
      <c r="H10" s="29" t="s">
        <v>22</v>
      </c>
      <c r="I10" s="11" t="e">
        <f>100*C10/C22</f>
        <v>#DIV/0!</v>
      </c>
      <c r="J10">
        <v>0.18</v>
      </c>
    </row>
    <row r="11" spans="1:11" x14ac:dyDescent="0.3">
      <c r="A11" s="4" t="s">
        <v>7</v>
      </c>
      <c r="B11" s="19">
        <f>'DBM → DBP UNA-COLOR'!G8</f>
        <v>0</v>
      </c>
      <c r="C11" s="20">
        <f>B11*0.117</f>
        <v>0</v>
      </c>
      <c r="D11" s="25"/>
      <c r="E11" s="14">
        <f t="shared" si="1"/>
        <v>0</v>
      </c>
      <c r="F11" s="5" t="s">
        <v>23</v>
      </c>
      <c r="G11" s="28">
        <f t="shared" si="0"/>
        <v>0</v>
      </c>
      <c r="H11" s="29" t="s">
        <v>23</v>
      </c>
      <c r="I11" s="11" t="e">
        <f>100*C11/C22</f>
        <v>#DIV/0!</v>
      </c>
      <c r="J11">
        <v>0.11700000000000001</v>
      </c>
    </row>
    <row r="12" spans="1:11" x14ac:dyDescent="0.3">
      <c r="A12" s="4" t="s">
        <v>8</v>
      </c>
      <c r="B12" s="19">
        <f>'DBM → DBP UNA-COLOR'!G9</f>
        <v>0</v>
      </c>
      <c r="C12" s="20">
        <f>B12*0.17766</f>
        <v>0</v>
      </c>
      <c r="D12" s="25"/>
      <c r="E12" s="14">
        <f t="shared" si="1"/>
        <v>0</v>
      </c>
      <c r="F12" s="5" t="s">
        <v>24</v>
      </c>
      <c r="G12" s="28">
        <f t="shared" si="0"/>
        <v>0</v>
      </c>
      <c r="H12" s="29" t="s">
        <v>24</v>
      </c>
      <c r="I12" s="11" t="e">
        <f>100*C12/C22</f>
        <v>#DIV/0!</v>
      </c>
      <c r="J12">
        <v>0.17766000000000001</v>
      </c>
    </row>
    <row r="13" spans="1:11" x14ac:dyDescent="0.3">
      <c r="A13" s="4" t="s">
        <v>9</v>
      </c>
      <c r="B13" s="19">
        <f>'DBM → DBP UNA-COLOR'!G10</f>
        <v>0</v>
      </c>
      <c r="C13" s="20">
        <f>B13*0.098</f>
        <v>0</v>
      </c>
      <c r="D13" s="25"/>
      <c r="E13" s="14">
        <f t="shared" si="1"/>
        <v>0</v>
      </c>
      <c r="F13" s="5" t="s">
        <v>25</v>
      </c>
      <c r="G13" s="28">
        <f t="shared" si="0"/>
        <v>0</v>
      </c>
      <c r="H13" s="29" t="s">
        <v>25</v>
      </c>
      <c r="I13" s="11" t="e">
        <f>100*C13/C22</f>
        <v>#DIV/0!</v>
      </c>
      <c r="J13">
        <v>9.8000000000000004E-2</v>
      </c>
    </row>
    <row r="14" spans="1:11" x14ac:dyDescent="0.3">
      <c r="A14" s="4" t="s">
        <v>10</v>
      </c>
      <c r="B14" s="19">
        <f>'DBM → DBP UNA-COLOR'!G11</f>
        <v>0</v>
      </c>
      <c r="C14" s="20">
        <f>B14*0.13</f>
        <v>0</v>
      </c>
      <c r="D14" s="25"/>
      <c r="E14" s="14">
        <f t="shared" si="1"/>
        <v>0</v>
      </c>
      <c r="F14" s="5" t="s">
        <v>26</v>
      </c>
      <c r="G14" s="28">
        <f t="shared" si="0"/>
        <v>0</v>
      </c>
      <c r="H14" s="29" t="s">
        <v>26</v>
      </c>
      <c r="I14" s="11" t="e">
        <f>100*C14/C22</f>
        <v>#DIV/0!</v>
      </c>
      <c r="J14">
        <v>0.13</v>
      </c>
    </row>
    <row r="15" spans="1:11" x14ac:dyDescent="0.3">
      <c r="A15" s="4" t="s">
        <v>11</v>
      </c>
      <c r="B15" s="19">
        <f>'DBM → DBP UNA-COLOR'!G12</f>
        <v>0</v>
      </c>
      <c r="C15" s="20">
        <f>B15*0.14</f>
        <v>0</v>
      </c>
      <c r="D15" s="25"/>
      <c r="E15" s="14">
        <f t="shared" si="1"/>
        <v>0</v>
      </c>
      <c r="F15" s="5" t="s">
        <v>27</v>
      </c>
      <c r="G15" s="28">
        <f t="shared" si="0"/>
        <v>0</v>
      </c>
      <c r="H15" s="29" t="s">
        <v>27</v>
      </c>
      <c r="I15" s="11" t="e">
        <f>100*C15/C22</f>
        <v>#DIV/0!</v>
      </c>
      <c r="J15">
        <v>0.14000000000000001</v>
      </c>
    </row>
    <row r="16" spans="1:11" x14ac:dyDescent="0.3">
      <c r="A16" s="4" t="s">
        <v>12</v>
      </c>
      <c r="B16" s="19">
        <f>'DBM → DBP UNA-COLOR'!G13</f>
        <v>0</v>
      </c>
      <c r="C16" s="20">
        <f>B16*0.2</f>
        <v>0</v>
      </c>
      <c r="D16" s="25"/>
      <c r="E16" s="14">
        <f t="shared" si="1"/>
        <v>0</v>
      </c>
      <c r="F16" s="5" t="s">
        <v>28</v>
      </c>
      <c r="G16" s="28">
        <f t="shared" si="0"/>
        <v>0</v>
      </c>
      <c r="H16" s="29" t="s">
        <v>28</v>
      </c>
      <c r="I16" s="11" t="e">
        <f>100*C16/C22</f>
        <v>#DIV/0!</v>
      </c>
      <c r="J16">
        <v>0.2</v>
      </c>
    </row>
    <row r="17" spans="1:10" x14ac:dyDescent="0.3">
      <c r="A17" s="4" t="s">
        <v>13</v>
      </c>
      <c r="B17" s="19">
        <f>'DBM → DBP UNA-COLOR'!G14</f>
        <v>0</v>
      </c>
      <c r="C17" s="20">
        <f>B17*0.265</f>
        <v>0</v>
      </c>
      <c r="D17" s="25"/>
      <c r="E17" s="14">
        <f t="shared" si="1"/>
        <v>0</v>
      </c>
      <c r="F17" s="5" t="s">
        <v>29</v>
      </c>
      <c r="G17" s="28">
        <f t="shared" si="0"/>
        <v>0</v>
      </c>
      <c r="H17" s="29" t="s">
        <v>29</v>
      </c>
      <c r="I17" s="11" t="e">
        <f>100*C17/C22</f>
        <v>#DIV/0!</v>
      </c>
      <c r="J17">
        <v>0.26500000000000001</v>
      </c>
    </row>
    <row r="18" spans="1:10" x14ac:dyDescent="0.3">
      <c r="A18" s="4" t="s">
        <v>14</v>
      </c>
      <c r="B18" s="19">
        <f>'DBM → DBP UNA-COLOR'!G15</f>
        <v>0</v>
      </c>
      <c r="C18" s="20">
        <f>B18*0.34</f>
        <v>0</v>
      </c>
      <c r="D18" s="25"/>
      <c r="E18" s="14">
        <f t="shared" si="1"/>
        <v>0</v>
      </c>
      <c r="F18" s="5" t="s">
        <v>30</v>
      </c>
      <c r="G18" s="28">
        <f t="shared" si="0"/>
        <v>0</v>
      </c>
      <c r="H18" s="29" t="s">
        <v>30</v>
      </c>
      <c r="I18" s="11" t="e">
        <f>100*C18/C22</f>
        <v>#DIV/0!</v>
      </c>
      <c r="J18">
        <v>0.34</v>
      </c>
    </row>
    <row r="19" spans="1:10" x14ac:dyDescent="0.3">
      <c r="A19" s="4" t="s">
        <v>15</v>
      </c>
      <c r="B19" s="19">
        <f>'DBM → DBP UNA-COLOR'!G16</f>
        <v>0</v>
      </c>
      <c r="C19" s="20">
        <f>B19*0.165</f>
        <v>0</v>
      </c>
      <c r="D19" s="25"/>
      <c r="E19" s="14">
        <f t="shared" si="1"/>
        <v>0</v>
      </c>
      <c r="F19" s="5" t="s">
        <v>31</v>
      </c>
      <c r="G19" s="28">
        <f t="shared" si="0"/>
        <v>0</v>
      </c>
      <c r="H19" s="29" t="s">
        <v>31</v>
      </c>
      <c r="I19" s="11" t="e">
        <f>100*C19/C22</f>
        <v>#DIV/0!</v>
      </c>
      <c r="J19">
        <v>0.16500000000000001</v>
      </c>
    </row>
    <row r="20" spans="1:10" x14ac:dyDescent="0.3">
      <c r="A20" s="4" t="s">
        <v>16</v>
      </c>
      <c r="B20" s="19">
        <f>'DBM → DBP UNA-COLOR'!G17</f>
        <v>0</v>
      </c>
      <c r="C20" s="20">
        <f>B20*0.29</f>
        <v>0</v>
      </c>
      <c r="D20" s="25"/>
      <c r="E20" s="14">
        <f t="shared" si="1"/>
        <v>0</v>
      </c>
      <c r="F20" s="5" t="s">
        <v>32</v>
      </c>
      <c r="G20" s="28">
        <f t="shared" si="0"/>
        <v>0</v>
      </c>
      <c r="H20" s="29" t="s">
        <v>32</v>
      </c>
      <c r="I20" s="11" t="e">
        <f>100*C20/C22</f>
        <v>#DIV/0!</v>
      </c>
      <c r="J20">
        <v>0.28999999999999998</v>
      </c>
    </row>
    <row r="21" spans="1:10" ht="15" thickBot="1" x14ac:dyDescent="0.35">
      <c r="A21" s="6" t="s">
        <v>17</v>
      </c>
      <c r="B21" s="19">
        <f>'DBM → DBP UNA-COLOR'!G18</f>
        <v>0</v>
      </c>
      <c r="C21" s="21">
        <f>B21*0.288</f>
        <v>0</v>
      </c>
      <c r="D21" s="26"/>
      <c r="E21" s="15">
        <f t="shared" si="1"/>
        <v>0</v>
      </c>
      <c r="F21" s="7" t="s">
        <v>33</v>
      </c>
      <c r="G21" s="30">
        <f t="shared" si="0"/>
        <v>0</v>
      </c>
      <c r="H21" s="31" t="s">
        <v>33</v>
      </c>
      <c r="I21" s="32" t="e">
        <f>100*C21/C22</f>
        <v>#DIV/0!</v>
      </c>
      <c r="J21">
        <v>0.28799999999999998</v>
      </c>
    </row>
    <row r="22" spans="1:10" ht="15" thickTop="1" x14ac:dyDescent="0.3">
      <c r="A22" s="3" t="s">
        <v>18</v>
      </c>
      <c r="B22" s="16">
        <f>SUM(B7:B21)</f>
        <v>0</v>
      </c>
      <c r="C22" s="22">
        <f>SUM(C7:C21)</f>
        <v>0</v>
      </c>
      <c r="D22" s="12">
        <f>SUM(D7:D21)</f>
        <v>0</v>
      </c>
      <c r="E22" s="16">
        <f>SUM(E7:E21)</f>
        <v>0</v>
      </c>
      <c r="F22" s="3"/>
      <c r="G22" s="12">
        <f>SUM(G7:G21)</f>
        <v>0</v>
      </c>
      <c r="H22" s="33"/>
      <c r="I22" s="33" t="e">
        <f>SUM(I7:I21)</f>
        <v>#DIV/0!</v>
      </c>
    </row>
    <row r="23" spans="1:10" x14ac:dyDescent="0.3">
      <c r="B23" s="23"/>
      <c r="C23" s="24"/>
      <c r="D23" s="11"/>
      <c r="E23" s="17">
        <f>B22-E22</f>
        <v>0</v>
      </c>
      <c r="F23" s="2" t="s">
        <v>19</v>
      </c>
      <c r="G23" s="34">
        <f>100-G22</f>
        <v>100</v>
      </c>
      <c r="H23" s="11" t="s">
        <v>19</v>
      </c>
      <c r="I23" s="11"/>
    </row>
    <row r="24" spans="1:10" x14ac:dyDescent="0.3">
      <c r="A24" s="3" t="s">
        <v>18</v>
      </c>
      <c r="B24" s="18">
        <f>B22</f>
        <v>0</v>
      </c>
      <c r="C24" s="13"/>
      <c r="D24" s="9"/>
      <c r="E24" s="18">
        <f>SUM(E22:E23)</f>
        <v>0</v>
      </c>
      <c r="F24" s="9"/>
      <c r="G24" s="9"/>
      <c r="H24" s="9"/>
      <c r="I24" s="8"/>
    </row>
    <row r="28" spans="1:10" x14ac:dyDescent="0.3">
      <c r="A28" t="s">
        <v>79</v>
      </c>
      <c r="B28" s="2">
        <f>'DBP  → DBP'!B4</f>
        <v>0</v>
      </c>
      <c r="C28" s="36" t="e">
        <f t="shared" ref="C28:C43" si="2">B28/B$45</f>
        <v>#DIV/0!</v>
      </c>
      <c r="F28" t="s">
        <v>18</v>
      </c>
      <c r="G28">
        <f>SUM('DBM → DBP UNA-COLOR'!I4:I18)</f>
        <v>0</v>
      </c>
    </row>
    <row r="29" spans="1:10" x14ac:dyDescent="0.3">
      <c r="B29" s="2">
        <f>'DBP  → DBP'!B5</f>
        <v>0</v>
      </c>
      <c r="C29" s="36" t="e">
        <f t="shared" si="2"/>
        <v>#DIV/0!</v>
      </c>
    </row>
    <row r="30" spans="1:10" x14ac:dyDescent="0.3">
      <c r="B30" s="2">
        <f>'DBP  → DBP'!B6</f>
        <v>0</v>
      </c>
      <c r="C30" s="36" t="e">
        <f t="shared" si="2"/>
        <v>#DIV/0!</v>
      </c>
    </row>
    <row r="31" spans="1:10" x14ac:dyDescent="0.3">
      <c r="B31" s="2">
        <f>'DBP  → DBP'!B7</f>
        <v>0</v>
      </c>
      <c r="C31" s="36" t="e">
        <f t="shared" si="2"/>
        <v>#DIV/0!</v>
      </c>
    </row>
    <row r="32" spans="1:10" x14ac:dyDescent="0.3">
      <c r="B32" s="2">
        <f>'DBP  → DBP'!B8</f>
        <v>0</v>
      </c>
      <c r="C32" s="36" t="e">
        <f t="shared" si="2"/>
        <v>#DIV/0!</v>
      </c>
    </row>
    <row r="33" spans="2:3" x14ac:dyDescent="0.3">
      <c r="B33" s="2">
        <f>'DBP  → DBP'!B9</f>
        <v>0</v>
      </c>
      <c r="C33" s="36" t="e">
        <f t="shared" si="2"/>
        <v>#DIV/0!</v>
      </c>
    </row>
    <row r="34" spans="2:3" x14ac:dyDescent="0.3">
      <c r="B34" s="2">
        <f>'DBP  → DBP'!B10</f>
        <v>0</v>
      </c>
      <c r="C34" s="36" t="e">
        <f t="shared" si="2"/>
        <v>#DIV/0!</v>
      </c>
    </row>
    <row r="35" spans="2:3" x14ac:dyDescent="0.3">
      <c r="B35" s="2">
        <f>'DBP  → DBP'!B11</f>
        <v>0</v>
      </c>
      <c r="C35" s="36" t="e">
        <f t="shared" si="2"/>
        <v>#DIV/0!</v>
      </c>
    </row>
    <row r="36" spans="2:3" x14ac:dyDescent="0.3">
      <c r="B36" s="2">
        <f>'DBP  → DBP'!B12</f>
        <v>0</v>
      </c>
      <c r="C36" s="36" t="e">
        <f t="shared" si="2"/>
        <v>#DIV/0!</v>
      </c>
    </row>
    <row r="37" spans="2:3" x14ac:dyDescent="0.3">
      <c r="B37" s="2">
        <f>'DBP  → DBP'!B13</f>
        <v>0</v>
      </c>
      <c r="C37" s="36" t="e">
        <f t="shared" si="2"/>
        <v>#DIV/0!</v>
      </c>
    </row>
    <row r="38" spans="2:3" x14ac:dyDescent="0.3">
      <c r="B38" s="2">
        <f>'DBP  → DBP'!B14</f>
        <v>0</v>
      </c>
      <c r="C38" s="36" t="e">
        <f t="shared" si="2"/>
        <v>#DIV/0!</v>
      </c>
    </row>
    <row r="39" spans="2:3" x14ac:dyDescent="0.3">
      <c r="B39" s="2">
        <f>'DBP  → DBP'!B15</f>
        <v>0</v>
      </c>
      <c r="C39" s="36" t="e">
        <f t="shared" si="2"/>
        <v>#DIV/0!</v>
      </c>
    </row>
    <row r="40" spans="2:3" x14ac:dyDescent="0.3">
      <c r="B40" s="2">
        <f>'DBP  → DBP'!B16</f>
        <v>0</v>
      </c>
      <c r="C40" s="36" t="e">
        <f t="shared" si="2"/>
        <v>#DIV/0!</v>
      </c>
    </row>
    <row r="41" spans="2:3" x14ac:dyDescent="0.3">
      <c r="B41" s="2">
        <f>'DBP  → DBP'!B17</f>
        <v>0</v>
      </c>
      <c r="C41" s="36" t="e">
        <f t="shared" si="2"/>
        <v>#DIV/0!</v>
      </c>
    </row>
    <row r="42" spans="2:3" x14ac:dyDescent="0.3">
      <c r="B42" s="2">
        <f>'DBP  → DBP'!B18</f>
        <v>0</v>
      </c>
      <c r="C42" s="36" t="e">
        <f t="shared" si="2"/>
        <v>#DIV/0!</v>
      </c>
    </row>
    <row r="43" spans="2:3" x14ac:dyDescent="0.3">
      <c r="B43" s="2">
        <f>'DBP  → DBP'!B19</f>
        <v>0</v>
      </c>
      <c r="C43" s="36" t="e">
        <f t="shared" si="2"/>
        <v>#DIV/0!</v>
      </c>
    </row>
    <row r="45" spans="2:3" x14ac:dyDescent="0.3">
      <c r="B45">
        <f>SUM(B28:B43)</f>
        <v>0</v>
      </c>
      <c r="C45" s="10" t="str">
        <f>IF((B45=0)," ",(B28/B$45))</f>
        <v xml:space="preserve">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chl_x00fc_sselwort xmlns="f512b349-9a98-4f73-8334-f4a8143fdc02">Umrechnungstool</Schl_x00fc_sselwort>
    <Stand0 xmlns="f512b349-9a98-4f73-8334-f4a8143fdc02">2018-08</Stand0>
    <PublishingStartDate xmlns="http://schemas.microsoft.com/sharepoint/v3" xsi:nil="true"/>
    <_dlc_DocId xmlns="80f88455-3ad9-40de-861e-c92e8fefa32c">U7WMXHJK7XTT-155-976</_dlc_DocId>
    <_dlc_DocIdUrl xmlns="80f88455-3ad9-40de-861e-c92e8fefa32c">
      <Url>http://hessenet/produkte/pm/_layouts/15/DocIdRedir.aspx?ID=U7WMXHJK7XTT-155-976</Url>
      <Description>U7WMXHJK7XTT-155-976</Description>
    </_dlc_DocIdUrl>
    <Sprache xmlns="f512b349-9a98-4f73-8334-f4a8143fdc02">DE</Sprache>
    <Mitarbeiter xmlns="f512b349-9a98-4f73-8334-f4a8143fdc02">
      <UserInfo>
        <DisplayName/>
        <AccountId xsi:nil="true"/>
        <AccountType/>
      </UserInfo>
    </Mitarbeiter>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8D708AD8B342A43AE1715CE9A03A771" ma:contentTypeVersion="17" ma:contentTypeDescription="Ein neues Dokument erstellen." ma:contentTypeScope="" ma:versionID="1d0f83e32671e3086c7b43e699a482df">
  <xsd:schema xmlns:xsd="http://www.w3.org/2001/XMLSchema" xmlns:xs="http://www.w3.org/2001/XMLSchema" xmlns:p="http://schemas.microsoft.com/office/2006/metadata/properties" xmlns:ns1="http://schemas.microsoft.com/sharepoint/v3" xmlns:ns2="f512b349-9a98-4f73-8334-f4a8143fdc02" xmlns:ns3="80f88455-3ad9-40de-861e-c92e8fefa32c" targetNamespace="http://schemas.microsoft.com/office/2006/metadata/properties" ma:root="true" ma:fieldsID="78366628c2cf74f36df47a3a543c226b" ns1:_="" ns2:_="" ns3:_="">
    <xsd:import namespace="http://schemas.microsoft.com/sharepoint/v3"/>
    <xsd:import namespace="f512b349-9a98-4f73-8334-f4a8143fdc02"/>
    <xsd:import namespace="80f88455-3ad9-40de-861e-c92e8fefa32c"/>
    <xsd:element name="properties">
      <xsd:complexType>
        <xsd:sequence>
          <xsd:element name="documentManagement">
            <xsd:complexType>
              <xsd:all>
                <xsd:element ref="ns2:Schl_x00fc_sselwort" minOccurs="0"/>
                <xsd:element ref="ns2:Stand0" minOccurs="0"/>
                <xsd:element ref="ns2:Sprache" minOccurs="0"/>
                <xsd:element ref="ns2:Mitarbeiter"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Geplantes Startdatum" ma:internalName="PublishingStartDate">
      <xsd:simpleType>
        <xsd:restriction base="dms:Unknown"/>
      </xsd:simpleType>
    </xsd:element>
    <xsd:element name="PublishingExpirationDate" ma:index="7" nillable="true" ma:displayName="Geplantes Enddatu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12b349-9a98-4f73-8334-f4a8143fdc02" elementFormDefault="qualified">
    <xsd:import namespace="http://schemas.microsoft.com/office/2006/documentManagement/types"/>
    <xsd:import namespace="http://schemas.microsoft.com/office/infopath/2007/PartnerControls"/>
    <xsd:element name="Schl_x00fc_sselwort" ma:index="2" nillable="true" ma:displayName="Schlüsselwort" ma:format="Dropdown" ma:internalName="Schl_x00fc_sselwort">
      <xsd:simpleType>
        <xsd:union memberTypes="dms:Text">
          <xsd:simpleType>
            <xsd:restriction base="dms:Choice">
              <xsd:enumeration value="Betriebsanleitung"/>
              <xsd:enumeration value="Bedienungsanleitung"/>
              <xsd:enumeration value="Etiketten"/>
              <xsd:enumeration value="Farbmetrik"/>
              <xsd:enumeration value="Flyer"/>
              <xsd:enumeration value="Gebinde"/>
              <xsd:enumeration value="Handbuch"/>
              <xsd:enumeration value="Information"/>
              <xsd:enumeration value="Info´s zur Qualitätssicherung"/>
              <xsd:enumeration value="Innovationstage"/>
              <xsd:enumeration value="Katalog"/>
              <xsd:enumeration value="Konventionen"/>
              <xsd:enumeration value="Lacktuell"/>
              <xsd:enumeration value="Messe"/>
              <xsd:enumeration value="Muster"/>
              <xsd:enumeration value="Musteretiketten"/>
              <xsd:enumeration value="Pflegeanleitung"/>
              <xsd:enumeration value="Piktogramm"/>
              <xsd:enumeration value="Preise"/>
              <xsd:enumeration value="Produktvergleiche"/>
              <xsd:enumeration value="Programm Update"/>
              <xsd:enumeration value="Rezeptur Update"/>
              <xsd:enumeration value="Sortimentsliste"/>
              <xsd:enumeration value="Sortimentspflege"/>
              <xsd:enumeration value="Sortimentsübersicht"/>
              <xsd:enumeration value="Schulung Deutsch"/>
              <xsd:enumeration value="Schulung Englisch"/>
              <xsd:enumeration value="Schulung Französisch"/>
              <xsd:enumeration value="Schulung Niederländisch"/>
              <xsd:enumeration value="Schulung Polnisch"/>
              <xsd:enumeration value="Techn. Informationen"/>
              <xsd:enumeration value="Techn. Informationen allgem."/>
              <xsd:enumeration value="Techn. Informationen Beize"/>
              <xsd:enumeration value="Techn. Informationen Hochglanz"/>
              <xsd:enumeration value="Techn. Informationen Prüfungen"/>
              <xsd:enumeration value="Vergleich Handel-Industrie"/>
              <xsd:enumeration value="Verordnungen"/>
              <xsd:enumeration value="Videos"/>
              <xsd:enumeration value="Wettbewerbsvergleich"/>
              <xsd:enumeration value="Zertifizierungen"/>
            </xsd:restriction>
          </xsd:simpleType>
        </xsd:union>
      </xsd:simpleType>
    </xsd:element>
    <xsd:element name="Stand0" ma:index="3" nillable="true" ma:displayName="Stand" ma:description="Format: JJJJ-MM" ma:internalName="Stand0">
      <xsd:simpleType>
        <xsd:restriction base="dms:Text">
          <xsd:maxLength value="7"/>
        </xsd:restriction>
      </xsd:simpleType>
    </xsd:element>
    <xsd:element name="Sprache" ma:index="4" nillable="true" ma:displayName="Sprache" ma:default="DE" ma:format="Dropdown" ma:internalName="Sprache">
      <xsd:simpleType>
        <xsd:restriction base="dms:Choice">
          <xsd:enumeration value="DE"/>
          <xsd:enumeration value="DE/EN"/>
          <xsd:enumeration value="DE/CZ/EN/FR/NL/PL/RU"/>
          <xsd:enumeration value="CZ"/>
          <xsd:enumeration value="EN"/>
          <xsd:enumeration value="FR"/>
          <xsd:enumeration value="NL"/>
          <xsd:enumeration value="PL"/>
          <xsd:enumeration value="RU"/>
        </xsd:restriction>
      </xsd:simpleType>
    </xsd:element>
    <xsd:element name="Mitarbeiter" ma:index="5" nillable="true" ma:displayName="Mitarbeiter" ma:list="UserInfo" ma:SharePointGroup="0" ma:internalName="Mitarbeiter" ma:showField="Use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f88455-3ad9-40de-861e-c92e8fefa32c" elementFormDefault="qualified">
    <xsd:import namespace="http://schemas.microsoft.com/office/2006/documentManagement/types"/>
    <xsd:import namespace="http://schemas.microsoft.com/office/infopath/2007/PartnerControls"/>
    <xsd:element name="_dlc_DocId" ma:index="10" nillable="true" ma:displayName="Wert der Dokument-ID" ma:description="Der Wert der diesem Element zugewiesenen Dokument-ID." ma:internalName="_dlc_DocId" ma:readOnly="true">
      <xsd:simpleType>
        <xsd:restriction base="dms:Text"/>
      </xsd:simpleType>
    </xsd:element>
    <xsd:element name="_dlc_DocIdUrl" ma:index="11"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FA44D-9B69-4456-99BC-AA3C9CBB9919}">
  <ds:schemaRefs>
    <ds:schemaRef ds:uri="http://schemas.microsoft.com/sharepoint/events"/>
  </ds:schemaRefs>
</ds:datastoreItem>
</file>

<file path=customXml/itemProps2.xml><?xml version="1.0" encoding="utf-8"?>
<ds:datastoreItem xmlns:ds="http://schemas.openxmlformats.org/officeDocument/2006/customXml" ds:itemID="{00261ECF-F033-4919-B9DC-7A0F9498DDA2}">
  <ds:schemaRefs>
    <ds:schemaRef ds:uri="http://schemas.microsoft.com/sharepoint/v3/contenttype/forms"/>
  </ds:schemaRefs>
</ds:datastoreItem>
</file>

<file path=customXml/itemProps3.xml><?xml version="1.0" encoding="utf-8"?>
<ds:datastoreItem xmlns:ds="http://schemas.openxmlformats.org/officeDocument/2006/customXml" ds:itemID="{05341022-1C4D-4DDF-BF6C-0DF8262E05D0}">
  <ds:schemaRefs>
    <ds:schemaRef ds:uri="http://purl.org/dc/elements/1.1/"/>
    <ds:schemaRef ds:uri="80f88455-3ad9-40de-861e-c92e8fefa32c"/>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f512b349-9a98-4f73-8334-f4a8143fdc02"/>
    <ds:schemaRef ds:uri="http://schemas.microsoft.com/sharepoint/v3"/>
    <ds:schemaRef ds:uri="http://purl.org/dc/dcmitype/"/>
  </ds:schemaRefs>
</ds:datastoreItem>
</file>

<file path=customXml/itemProps4.xml><?xml version="1.0" encoding="utf-8"?>
<ds:datastoreItem xmlns:ds="http://schemas.openxmlformats.org/officeDocument/2006/customXml" ds:itemID="{641AFC6C-0BDA-4980-8001-10E0BD2D5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12b349-9a98-4f73-8334-f4a8143fdc02"/>
    <ds:schemaRef ds:uri="80f88455-3ad9-40de-861e-c92e8fefa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General</vt:lpstr>
      <vt:lpstr>DBP  → DBP</vt:lpstr>
      <vt:lpstr>DBM → DBM   </vt:lpstr>
      <vt:lpstr>DBP → DBM</vt:lpstr>
      <vt:lpstr>DBM → DBP FANTASTIC COLOR</vt:lpstr>
      <vt:lpstr>DBM → DBP UNA-COLOR</vt:lpstr>
      <vt:lpstr>Tabelle1 (2)</vt:lpstr>
      <vt:lpstr>Tabelle1 (3)</vt:lpstr>
    </vt:vector>
  </TitlesOfParts>
  <Company>Hesse GmbH &amp;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Kaufmann Patrick</dc:creator>
  <cp:lastModifiedBy>Untiedt Ralf</cp:lastModifiedBy>
  <cp:lastPrinted>2022-08-30T08:18:46Z</cp:lastPrinted>
  <dcterms:created xsi:type="dcterms:W3CDTF">2016-11-17T07:43:55Z</dcterms:created>
  <dcterms:modified xsi:type="dcterms:W3CDTF">2022-10-27T12:29:53Z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0x010100A8D708AD8B342A43AE1715CE9A03A771</vt:lpwstr>
  </property>
  <property fmtid="{D5CDD505-2E9C-101B-9397-08002B2CF9AE}" pid="3" name="_dlc_DocIdItemGuid">
    <vt:lpwstr>00fe4928-1837-4614-8c8e-9e84a00d34a8</vt:lpwstr>
  </property>
  <property fmtid="{D5CDD505-2E9C-101B-9397-08002B2CF9AE}" pid="4" name="Stand">
    <vt:filetime>2016-12-14T23:00:00Z</vt:filetime>
  </property>
</Properties>
</file>